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29005"/>
  <workbookPr autoCompressPictures="0"/>
  <mc:AlternateContent xmlns:mc="http://schemas.openxmlformats.org/markup-compatibility/2006">
    <mc:Choice Requires="x15">
      <x15ac:absPath xmlns:x15ac="http://schemas.microsoft.com/office/spreadsheetml/2010/11/ac" url="/Volumes/Empire Center Folders/1. Bulletins &amp; Reports/1.2018/RDB.PrevWage.012418/"/>
    </mc:Choice>
  </mc:AlternateContent>
  <bookViews>
    <workbookView xWindow="5720" yWindow="760" windowWidth="38740" windowHeight="23040" tabRatio="745"/>
  </bookViews>
  <sheets>
    <sheet name="StateMasterSheet" sheetId="4" r:id="rId1"/>
  </sheets>
  <definedNames>
    <definedName name="_xlnm._FilterDatabase" localSheetId="0" hidden="1">StateMasterSheet!$A$8:$AK$8</definedName>
  </definedNames>
  <calcPr calcId="15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calcChain.xml><?xml version="1.0" encoding="utf-8"?>
<calcChain xmlns="http://schemas.openxmlformats.org/spreadsheetml/2006/main">
  <c r="AC173" i="4" l="1"/>
  <c r="O173" i="4"/>
  <c r="AG173" i="4"/>
  <c r="AE173" i="4"/>
  <c r="AK173" i="4"/>
  <c r="AC191" i="4"/>
  <c r="O191" i="4"/>
  <c r="AG191" i="4"/>
  <c r="AE191" i="4"/>
  <c r="AK191" i="4"/>
  <c r="AC183" i="4"/>
  <c r="O183" i="4"/>
  <c r="AG183" i="4"/>
  <c r="AE183" i="4"/>
  <c r="AK183" i="4"/>
  <c r="AC189" i="4"/>
  <c r="O189" i="4"/>
  <c r="AG189" i="4"/>
  <c r="AE189" i="4"/>
  <c r="AK189" i="4"/>
  <c r="AC192" i="4"/>
  <c r="O192" i="4"/>
  <c r="AG192" i="4"/>
  <c r="AE192" i="4"/>
  <c r="AK192" i="4"/>
  <c r="AC188" i="4"/>
  <c r="O188" i="4"/>
  <c r="AG188" i="4"/>
  <c r="AE188" i="4"/>
  <c r="AK188" i="4"/>
  <c r="AC187" i="4"/>
  <c r="O187" i="4"/>
  <c r="AG187" i="4"/>
  <c r="AE187" i="4"/>
  <c r="AK187" i="4"/>
  <c r="AC193" i="4"/>
  <c r="O193" i="4"/>
  <c r="AG193" i="4"/>
  <c r="AE193" i="4"/>
  <c r="AK193" i="4"/>
  <c r="AC190" i="4"/>
  <c r="O190" i="4"/>
  <c r="AG190" i="4"/>
  <c r="AE190" i="4"/>
  <c r="AK190" i="4"/>
  <c r="AC155" i="4"/>
  <c r="O155" i="4"/>
  <c r="AG155" i="4"/>
  <c r="AE155" i="4"/>
  <c r="AK155" i="4"/>
  <c r="AC170" i="4"/>
  <c r="O170" i="4"/>
  <c r="AG170" i="4"/>
  <c r="AE170" i="4"/>
  <c r="AK170" i="4"/>
  <c r="AC152" i="4"/>
  <c r="O152" i="4"/>
  <c r="AG152" i="4"/>
  <c r="AE152" i="4"/>
  <c r="AK152" i="4"/>
  <c r="AC153" i="4"/>
  <c r="O153" i="4"/>
  <c r="AG153" i="4"/>
  <c r="AE153" i="4"/>
  <c r="AK153" i="4"/>
  <c r="AC111" i="4"/>
  <c r="O111" i="4"/>
  <c r="AG111" i="4"/>
  <c r="AE111" i="4"/>
  <c r="AK111" i="4"/>
  <c r="AC110" i="4"/>
  <c r="O110" i="4"/>
  <c r="AG110" i="4"/>
  <c r="AE110" i="4"/>
  <c r="AK110" i="4"/>
  <c r="AC93" i="4"/>
  <c r="O93" i="4"/>
  <c r="AG93" i="4"/>
  <c r="AE93" i="4"/>
  <c r="AK93" i="4"/>
  <c r="AC100" i="4"/>
  <c r="O100" i="4"/>
  <c r="AG100" i="4"/>
  <c r="AE100" i="4"/>
  <c r="AK100" i="4"/>
  <c r="AC113" i="4"/>
  <c r="O113" i="4"/>
  <c r="AG113" i="4"/>
  <c r="AE113" i="4"/>
  <c r="AK113" i="4"/>
  <c r="AC72" i="4"/>
  <c r="O72" i="4"/>
  <c r="AG72" i="4"/>
  <c r="AE72" i="4"/>
  <c r="AK72" i="4"/>
  <c r="AC86" i="4"/>
  <c r="O86" i="4"/>
  <c r="AG86" i="4"/>
  <c r="AE86" i="4"/>
  <c r="AK86" i="4"/>
  <c r="AC33" i="4"/>
  <c r="O33" i="4"/>
  <c r="AG33" i="4"/>
  <c r="AE33" i="4"/>
  <c r="AK33" i="4"/>
  <c r="AC32" i="4"/>
  <c r="O32" i="4"/>
  <c r="AG32" i="4"/>
  <c r="AE32" i="4"/>
  <c r="AK32" i="4"/>
  <c r="AC99" i="4"/>
  <c r="O99" i="4"/>
  <c r="AG99" i="4"/>
  <c r="AE99" i="4"/>
  <c r="AK99" i="4"/>
  <c r="AC15" i="4"/>
  <c r="O15" i="4"/>
  <c r="AG15" i="4"/>
  <c r="AE15" i="4"/>
  <c r="AK15" i="4"/>
  <c r="AC13" i="4"/>
  <c r="O13" i="4"/>
  <c r="AG13" i="4"/>
  <c r="AE13" i="4"/>
  <c r="AK13" i="4"/>
  <c r="AC12" i="4"/>
  <c r="O12" i="4"/>
  <c r="AG12" i="4"/>
  <c r="AE12" i="4"/>
  <c r="AK12" i="4"/>
  <c r="AC11" i="4"/>
  <c r="O11" i="4"/>
  <c r="AG11" i="4"/>
  <c r="AE11" i="4"/>
  <c r="AK11" i="4"/>
  <c r="AC10" i="4"/>
  <c r="O10" i="4"/>
  <c r="AG10" i="4"/>
  <c r="AE10" i="4"/>
  <c r="AK10" i="4"/>
  <c r="AC50" i="4"/>
  <c r="O50" i="4"/>
  <c r="AG50" i="4"/>
  <c r="AE50" i="4"/>
  <c r="AK50" i="4"/>
  <c r="AC49" i="4"/>
  <c r="O49" i="4"/>
  <c r="AG49" i="4"/>
  <c r="AE49" i="4"/>
  <c r="AK49" i="4"/>
  <c r="AC169" i="4"/>
  <c r="O169" i="4"/>
  <c r="AG169" i="4"/>
  <c r="AE169" i="4"/>
  <c r="AK169" i="4"/>
  <c r="AC114" i="4"/>
  <c r="O114" i="4"/>
  <c r="AG114" i="4"/>
  <c r="AE114" i="4"/>
  <c r="AK114" i="4"/>
  <c r="AC165" i="4"/>
  <c r="O165" i="4"/>
  <c r="AG165" i="4"/>
  <c r="AE165" i="4"/>
  <c r="AK165" i="4"/>
  <c r="AC166" i="4"/>
  <c r="O166" i="4"/>
  <c r="AG166" i="4"/>
  <c r="AE166" i="4"/>
  <c r="AK166" i="4"/>
  <c r="AC124" i="4"/>
  <c r="O124" i="4"/>
  <c r="AG124" i="4"/>
  <c r="AE124" i="4"/>
  <c r="AK124" i="4"/>
  <c r="AC145" i="4"/>
  <c r="O145" i="4"/>
  <c r="AG145" i="4"/>
  <c r="AE145" i="4"/>
  <c r="AK145" i="4"/>
  <c r="AC129" i="4"/>
  <c r="O129" i="4"/>
  <c r="AG129" i="4"/>
  <c r="AE129" i="4"/>
  <c r="AK129" i="4"/>
  <c r="AC134" i="4"/>
  <c r="O134" i="4"/>
  <c r="AG134" i="4"/>
  <c r="AE134" i="4"/>
  <c r="AK134" i="4"/>
  <c r="AC109" i="4"/>
  <c r="O109" i="4"/>
  <c r="AG109" i="4"/>
  <c r="AE109" i="4"/>
  <c r="AK109" i="4"/>
  <c r="AC108" i="4"/>
  <c r="O108" i="4"/>
  <c r="AG108" i="4"/>
  <c r="AE108" i="4"/>
  <c r="AK108" i="4"/>
  <c r="AC107" i="4"/>
  <c r="O107" i="4"/>
  <c r="AG107" i="4"/>
  <c r="AE107" i="4"/>
  <c r="AK107" i="4"/>
  <c r="AC143" i="4"/>
  <c r="O143" i="4"/>
  <c r="AG143" i="4"/>
  <c r="AE143" i="4"/>
  <c r="AK143" i="4"/>
  <c r="AC83" i="4"/>
  <c r="O83" i="4"/>
  <c r="AG83" i="4"/>
  <c r="AE83" i="4"/>
  <c r="AK83" i="4"/>
  <c r="AC82" i="4"/>
  <c r="O82" i="4"/>
  <c r="AG82" i="4"/>
  <c r="AE82" i="4"/>
  <c r="AK82" i="4"/>
  <c r="AC81" i="4"/>
  <c r="O81" i="4"/>
  <c r="AG81" i="4"/>
  <c r="AE81" i="4"/>
  <c r="AK81" i="4"/>
  <c r="AC80" i="4"/>
  <c r="O80" i="4"/>
  <c r="AG80" i="4"/>
  <c r="AE80" i="4"/>
  <c r="AK80" i="4"/>
  <c r="AC79" i="4"/>
  <c r="O79" i="4"/>
  <c r="AG79" i="4"/>
  <c r="AE79" i="4"/>
  <c r="AK79" i="4"/>
  <c r="AC78" i="4"/>
  <c r="O78" i="4"/>
  <c r="AG78" i="4"/>
  <c r="AE78" i="4"/>
  <c r="AK78" i="4"/>
  <c r="AC77" i="4"/>
  <c r="O77" i="4"/>
  <c r="AG77" i="4"/>
  <c r="AE77" i="4"/>
  <c r="AK77" i="4"/>
  <c r="AC76" i="4"/>
  <c r="O76" i="4"/>
  <c r="AG76" i="4"/>
  <c r="AE76" i="4"/>
  <c r="AK76" i="4"/>
  <c r="AC96" i="4"/>
  <c r="O96" i="4"/>
  <c r="AG96" i="4"/>
  <c r="AE96" i="4"/>
  <c r="AK96" i="4"/>
  <c r="AC88" i="4"/>
  <c r="O88" i="4"/>
  <c r="AG88" i="4"/>
  <c r="AE88" i="4"/>
  <c r="AK88" i="4"/>
  <c r="AC70" i="4"/>
  <c r="O70" i="4"/>
  <c r="AG70" i="4"/>
  <c r="AE70" i="4"/>
  <c r="AK70" i="4"/>
  <c r="AC71" i="4"/>
  <c r="O71" i="4"/>
  <c r="AG71" i="4"/>
  <c r="AE71" i="4"/>
  <c r="AK71" i="4"/>
  <c r="AC52" i="4"/>
  <c r="O52" i="4"/>
  <c r="AG52" i="4"/>
  <c r="AE52" i="4"/>
  <c r="AK52" i="4"/>
  <c r="AC85" i="4"/>
  <c r="O85" i="4"/>
  <c r="AG85" i="4"/>
  <c r="AE85" i="4"/>
  <c r="AK85" i="4"/>
  <c r="AC40" i="4"/>
  <c r="O40" i="4"/>
  <c r="AG40" i="4"/>
  <c r="AE40" i="4"/>
  <c r="AK40" i="4"/>
  <c r="AC39" i="4"/>
  <c r="O39" i="4"/>
  <c r="AG39" i="4"/>
  <c r="AE39" i="4"/>
  <c r="AK39" i="4"/>
  <c r="AC51" i="4"/>
  <c r="O51" i="4"/>
  <c r="AG51" i="4"/>
  <c r="AE51" i="4"/>
  <c r="AK51" i="4"/>
  <c r="AC73" i="4"/>
  <c r="O73" i="4"/>
  <c r="AG73" i="4"/>
  <c r="AE73" i="4"/>
  <c r="AK73" i="4"/>
  <c r="AC35" i="4"/>
  <c r="O35" i="4"/>
  <c r="AG35" i="4"/>
  <c r="AE35" i="4"/>
  <c r="AK35" i="4"/>
  <c r="AC37" i="4"/>
  <c r="O37" i="4"/>
  <c r="AG37" i="4"/>
  <c r="AE37" i="4"/>
  <c r="AK37" i="4"/>
  <c r="AC36" i="4"/>
  <c r="O36" i="4"/>
  <c r="AG36" i="4"/>
  <c r="AE36" i="4"/>
  <c r="AK36" i="4"/>
  <c r="AC34" i="4"/>
  <c r="O34" i="4"/>
  <c r="AG34" i="4"/>
  <c r="AE34" i="4"/>
  <c r="AK34" i="4"/>
  <c r="AC19" i="4"/>
  <c r="O19" i="4"/>
  <c r="AG19" i="4"/>
  <c r="AE19" i="4"/>
  <c r="AK19" i="4"/>
  <c r="AC18" i="4"/>
  <c r="O18" i="4"/>
  <c r="AG18" i="4"/>
  <c r="AE18" i="4"/>
  <c r="AK18" i="4"/>
  <c r="AC17" i="4"/>
  <c r="O17" i="4"/>
  <c r="AG17" i="4"/>
  <c r="AE17" i="4"/>
  <c r="AK17" i="4"/>
  <c r="AC14" i="4"/>
  <c r="O14" i="4"/>
  <c r="AG14" i="4"/>
  <c r="AE14" i="4"/>
  <c r="AK14" i="4"/>
  <c r="AC9" i="4"/>
  <c r="O9" i="4"/>
  <c r="AG9" i="4"/>
  <c r="AE9" i="4"/>
  <c r="AK9" i="4"/>
  <c r="AC236" i="4"/>
  <c r="O236" i="4"/>
  <c r="AG236" i="4"/>
  <c r="AE236" i="4"/>
  <c r="AK236" i="4"/>
  <c r="AC233" i="4"/>
  <c r="O233" i="4"/>
  <c r="AG233" i="4"/>
  <c r="AE233" i="4"/>
  <c r="AK233" i="4"/>
  <c r="AC232" i="4"/>
  <c r="O232" i="4"/>
  <c r="AG232" i="4"/>
  <c r="AE232" i="4"/>
  <c r="AK232" i="4"/>
  <c r="AC228" i="4"/>
  <c r="O228" i="4"/>
  <c r="AG228" i="4"/>
  <c r="AE228" i="4"/>
  <c r="AK228" i="4"/>
  <c r="AC195" i="4"/>
  <c r="O195" i="4"/>
  <c r="AG195" i="4"/>
  <c r="AE195" i="4"/>
  <c r="AK195" i="4"/>
  <c r="AC215" i="4"/>
  <c r="O215" i="4"/>
  <c r="AG215" i="4"/>
  <c r="AE215" i="4"/>
  <c r="AK215" i="4"/>
  <c r="AC218" i="4"/>
  <c r="O218" i="4"/>
  <c r="AG218" i="4"/>
  <c r="AE218" i="4"/>
  <c r="AK218" i="4"/>
  <c r="AC219" i="4"/>
  <c r="O219" i="4"/>
  <c r="AG219" i="4"/>
  <c r="AE219" i="4"/>
  <c r="AK219" i="4"/>
  <c r="AC220" i="4"/>
  <c r="O220" i="4"/>
  <c r="AG220" i="4"/>
  <c r="AE220" i="4"/>
  <c r="AK220" i="4"/>
  <c r="AC221" i="4"/>
  <c r="O221" i="4"/>
  <c r="AG221" i="4"/>
  <c r="AE221" i="4"/>
  <c r="AK221" i="4"/>
  <c r="AC64" i="4"/>
  <c r="O64" i="4"/>
  <c r="AG64" i="4"/>
  <c r="AE64" i="4"/>
  <c r="AK64" i="4"/>
  <c r="AC222" i="4"/>
  <c r="O222" i="4"/>
  <c r="AG222" i="4"/>
  <c r="AE222" i="4"/>
  <c r="AK222" i="4"/>
  <c r="AC196" i="4"/>
  <c r="O196" i="4"/>
  <c r="AG196" i="4"/>
  <c r="AE196" i="4"/>
  <c r="AK196" i="4"/>
  <c r="AC175" i="4"/>
  <c r="O175" i="4"/>
  <c r="AG175" i="4"/>
  <c r="AE175" i="4"/>
  <c r="AK175" i="4"/>
  <c r="AC151" i="4"/>
  <c r="O151" i="4"/>
  <c r="AG151" i="4"/>
  <c r="AE151" i="4"/>
  <c r="AK151" i="4"/>
  <c r="AC112" i="4"/>
  <c r="O112" i="4"/>
  <c r="AG112" i="4"/>
  <c r="AE112" i="4"/>
  <c r="AK112" i="4"/>
  <c r="AC119" i="4"/>
  <c r="O119" i="4"/>
  <c r="AG119" i="4"/>
  <c r="AE119" i="4"/>
  <c r="AK119" i="4"/>
  <c r="AC84" i="4"/>
  <c r="O84" i="4"/>
  <c r="AG84" i="4"/>
  <c r="AE84" i="4"/>
  <c r="AK84" i="4"/>
  <c r="AC158" i="4"/>
  <c r="O158" i="4"/>
  <c r="AG158" i="4"/>
  <c r="AE158" i="4"/>
  <c r="AK158" i="4"/>
  <c r="AC147" i="4"/>
  <c r="O147" i="4"/>
  <c r="AG147" i="4"/>
  <c r="AE147" i="4"/>
  <c r="AK147" i="4"/>
  <c r="AC87" i="4"/>
  <c r="O87" i="4"/>
  <c r="AG87" i="4"/>
  <c r="AE87" i="4"/>
  <c r="AK87" i="4"/>
  <c r="AC174" i="4"/>
  <c r="O174" i="4"/>
  <c r="AG174" i="4"/>
  <c r="AE174" i="4"/>
  <c r="AK174" i="4"/>
  <c r="AC69" i="4"/>
  <c r="O69" i="4"/>
  <c r="AG69" i="4"/>
  <c r="AE69" i="4"/>
  <c r="AK69" i="4"/>
  <c r="AC164" i="4"/>
  <c r="O164" i="4"/>
  <c r="AG164" i="4"/>
  <c r="AE164" i="4"/>
  <c r="AK164" i="4"/>
  <c r="AC163" i="4"/>
  <c r="O163" i="4"/>
  <c r="AG163" i="4"/>
  <c r="AE163" i="4"/>
  <c r="AK163" i="4"/>
  <c r="AC157" i="4"/>
  <c r="O157" i="4"/>
  <c r="AG157" i="4"/>
  <c r="AE157" i="4"/>
  <c r="AK157" i="4"/>
  <c r="AC150" i="4"/>
  <c r="O150" i="4"/>
  <c r="AG150" i="4"/>
  <c r="AE150" i="4"/>
  <c r="AK150" i="4"/>
  <c r="AC90" i="4"/>
  <c r="O90" i="4"/>
  <c r="AG90" i="4"/>
  <c r="AE90" i="4"/>
  <c r="AK90" i="4"/>
  <c r="AC63" i="4"/>
  <c r="O63" i="4"/>
  <c r="AG63" i="4"/>
  <c r="AE63" i="4"/>
  <c r="AK63" i="4"/>
  <c r="AC156" i="4"/>
  <c r="O156" i="4"/>
  <c r="AG156" i="4"/>
  <c r="AE156" i="4"/>
  <c r="AK156" i="4"/>
  <c r="AC121" i="4"/>
  <c r="O121" i="4"/>
  <c r="AG121" i="4"/>
  <c r="AE121" i="4"/>
  <c r="AK121" i="4"/>
  <c r="AC168" i="4"/>
  <c r="O168" i="4"/>
  <c r="AG168" i="4"/>
  <c r="AE168" i="4"/>
  <c r="AK168" i="4"/>
  <c r="AC46" i="4"/>
  <c r="O46" i="4"/>
  <c r="AG46" i="4"/>
  <c r="AE46" i="4"/>
  <c r="AK46" i="4"/>
  <c r="AC126" i="4"/>
  <c r="O126" i="4"/>
  <c r="AG126" i="4"/>
  <c r="AE126" i="4"/>
  <c r="AK126" i="4"/>
  <c r="AC141" i="4"/>
  <c r="O141" i="4"/>
  <c r="AG141" i="4"/>
  <c r="AE141" i="4"/>
  <c r="AK141" i="4"/>
  <c r="AC66" i="4"/>
  <c r="O66" i="4"/>
  <c r="AG66" i="4"/>
  <c r="AE66" i="4"/>
  <c r="AK66" i="4"/>
  <c r="AC45" i="4"/>
  <c r="O45" i="4"/>
  <c r="AG45" i="4"/>
  <c r="AE45" i="4"/>
  <c r="AK45" i="4"/>
  <c r="AC38" i="4"/>
  <c r="O38" i="4"/>
  <c r="AG38" i="4"/>
  <c r="AE38" i="4"/>
  <c r="AK38" i="4"/>
  <c r="AC231" i="4"/>
  <c r="O231" i="4"/>
  <c r="AG231" i="4"/>
  <c r="AE231" i="4"/>
  <c r="AK231" i="4"/>
  <c r="AC217" i="4"/>
  <c r="O217" i="4"/>
  <c r="AG217" i="4"/>
  <c r="AE217" i="4"/>
  <c r="AK217" i="4"/>
  <c r="AC223" i="4"/>
  <c r="O223" i="4"/>
  <c r="AG223" i="4"/>
  <c r="AE223" i="4"/>
  <c r="AK223" i="4"/>
  <c r="AC177" i="4"/>
  <c r="O177" i="4"/>
  <c r="AG177" i="4"/>
  <c r="AE177" i="4"/>
  <c r="AK177" i="4"/>
  <c r="AC203" i="4"/>
  <c r="O203" i="4"/>
  <c r="AG203" i="4"/>
  <c r="AE203" i="4"/>
  <c r="AK203" i="4"/>
  <c r="AC201" i="4"/>
  <c r="O201" i="4"/>
  <c r="AG201" i="4"/>
  <c r="AE201" i="4"/>
  <c r="AK201" i="4"/>
  <c r="AC178" i="4"/>
  <c r="O178" i="4"/>
  <c r="AG178" i="4"/>
  <c r="AE178" i="4"/>
  <c r="AK178" i="4"/>
  <c r="AC206" i="4"/>
  <c r="O206" i="4"/>
  <c r="AG206" i="4"/>
  <c r="AE206" i="4"/>
  <c r="AK206" i="4"/>
  <c r="AC207" i="4"/>
  <c r="O207" i="4"/>
  <c r="AG207" i="4"/>
  <c r="AE207" i="4"/>
  <c r="AK207" i="4"/>
  <c r="AC213" i="4"/>
  <c r="O213" i="4"/>
  <c r="AG213" i="4"/>
  <c r="AE213" i="4"/>
  <c r="AK213" i="4"/>
  <c r="AC210" i="4"/>
  <c r="O210" i="4"/>
  <c r="AG210" i="4"/>
  <c r="AE210" i="4"/>
  <c r="AK210" i="4"/>
  <c r="AC208" i="4"/>
  <c r="O208" i="4"/>
  <c r="AG208" i="4"/>
  <c r="AE208" i="4"/>
  <c r="AK208" i="4"/>
  <c r="AC209" i="4"/>
  <c r="O209" i="4"/>
  <c r="AG209" i="4"/>
  <c r="AE209" i="4"/>
  <c r="AK209" i="4"/>
  <c r="AC212" i="4"/>
  <c r="O212" i="4"/>
  <c r="AG212" i="4"/>
  <c r="AE212" i="4"/>
  <c r="AK212" i="4"/>
  <c r="AC180" i="4"/>
  <c r="O180" i="4"/>
  <c r="AG180" i="4"/>
  <c r="AE180" i="4"/>
  <c r="AK180" i="4"/>
  <c r="AC182" i="4"/>
  <c r="O182" i="4"/>
  <c r="AG182" i="4"/>
  <c r="AE182" i="4"/>
  <c r="AK182" i="4"/>
  <c r="AC148" i="4"/>
  <c r="O148" i="4"/>
  <c r="AG148" i="4"/>
  <c r="AE148" i="4"/>
  <c r="AK148" i="4"/>
  <c r="AC185" i="4"/>
  <c r="O185" i="4"/>
  <c r="AG185" i="4"/>
  <c r="AE185" i="4"/>
  <c r="AK185" i="4"/>
  <c r="AC149" i="4"/>
  <c r="O149" i="4"/>
  <c r="AG149" i="4"/>
  <c r="AE149" i="4"/>
  <c r="AK149" i="4"/>
  <c r="AC142" i="4"/>
  <c r="O142" i="4"/>
  <c r="AG142" i="4"/>
  <c r="AE142" i="4"/>
  <c r="AK142" i="4"/>
  <c r="AC140" i="4"/>
  <c r="O140" i="4"/>
  <c r="AG140" i="4"/>
  <c r="AE140" i="4"/>
  <c r="AK140" i="4"/>
  <c r="AC125" i="4"/>
  <c r="O125" i="4"/>
  <c r="AG125" i="4"/>
  <c r="AE125" i="4"/>
  <c r="AK125" i="4"/>
  <c r="AC98" i="4"/>
  <c r="O98" i="4"/>
  <c r="AG98" i="4"/>
  <c r="AE98" i="4"/>
  <c r="AK98" i="4"/>
  <c r="AC159" i="4"/>
  <c r="O159" i="4"/>
  <c r="AG159" i="4"/>
  <c r="AE159" i="4"/>
  <c r="AK159" i="4"/>
  <c r="AC53" i="4"/>
  <c r="O53" i="4"/>
  <c r="AG53" i="4"/>
  <c r="AE53" i="4"/>
  <c r="AK53" i="4"/>
  <c r="AC60" i="4"/>
  <c r="O60" i="4"/>
  <c r="AG60" i="4"/>
  <c r="AE60" i="4"/>
  <c r="AK60" i="4"/>
  <c r="AC29" i="4"/>
  <c r="O29" i="4"/>
  <c r="AG29" i="4"/>
  <c r="AE29" i="4"/>
  <c r="AK29" i="4"/>
  <c r="AC25" i="4"/>
  <c r="O25" i="4"/>
  <c r="AG25" i="4"/>
  <c r="AE25" i="4"/>
  <c r="AK25" i="4"/>
  <c r="AC26" i="4"/>
  <c r="O26" i="4"/>
  <c r="AG26" i="4"/>
  <c r="AE26" i="4"/>
  <c r="AK26" i="4"/>
  <c r="AC27" i="4"/>
  <c r="O27" i="4"/>
  <c r="AG27" i="4"/>
  <c r="AE27" i="4"/>
  <c r="AK27" i="4"/>
  <c r="AC24" i="4"/>
  <c r="O24" i="4"/>
  <c r="AG24" i="4"/>
  <c r="AE24" i="4"/>
  <c r="AK24" i="4"/>
  <c r="AC23" i="4"/>
  <c r="O23" i="4"/>
  <c r="AG23" i="4"/>
  <c r="AE23" i="4"/>
  <c r="AK23" i="4"/>
  <c r="AC28" i="4"/>
  <c r="O28" i="4"/>
  <c r="AG28" i="4"/>
  <c r="AE28" i="4"/>
  <c r="AK28" i="4"/>
  <c r="AC137" i="4"/>
  <c r="O137" i="4"/>
  <c r="AG137" i="4"/>
  <c r="AE137" i="4"/>
  <c r="AK137" i="4"/>
  <c r="AC138" i="4"/>
  <c r="O138" i="4"/>
  <c r="AG138" i="4"/>
  <c r="AE138" i="4"/>
  <c r="AK138" i="4"/>
  <c r="AD186" i="4"/>
  <c r="P186" i="4"/>
  <c r="AG186" i="4"/>
  <c r="AE186" i="4"/>
  <c r="AK186" i="4"/>
  <c r="AC235" i="4"/>
  <c r="O235" i="4"/>
  <c r="AG235" i="4"/>
  <c r="AE235" i="4"/>
  <c r="AK235" i="4"/>
  <c r="AC214" i="4"/>
  <c r="O214" i="4"/>
  <c r="AG214" i="4"/>
  <c r="AE214" i="4"/>
  <c r="AK214" i="4"/>
  <c r="AC198" i="4"/>
  <c r="O198" i="4"/>
  <c r="AG198" i="4"/>
  <c r="AE198" i="4"/>
  <c r="AK198" i="4"/>
  <c r="AC216" i="4"/>
  <c r="O216" i="4"/>
  <c r="AG216" i="4"/>
  <c r="AE216" i="4"/>
  <c r="AK216" i="4"/>
  <c r="AC202" i="4"/>
  <c r="O202" i="4"/>
  <c r="AG202" i="4"/>
  <c r="AE202" i="4"/>
  <c r="AK202" i="4"/>
  <c r="AC197" i="4"/>
  <c r="O197" i="4"/>
  <c r="AG197" i="4"/>
  <c r="AE197" i="4"/>
  <c r="AK197" i="4"/>
  <c r="AC205" i="4"/>
  <c r="O205" i="4"/>
  <c r="AG205" i="4"/>
  <c r="AE205" i="4"/>
  <c r="AK205" i="4"/>
  <c r="AC226" i="4"/>
  <c r="O226" i="4"/>
  <c r="AG226" i="4"/>
  <c r="AE226" i="4"/>
  <c r="AK226" i="4"/>
  <c r="AC230" i="4"/>
  <c r="O230" i="4"/>
  <c r="AG230" i="4"/>
  <c r="AE230" i="4"/>
  <c r="AK230" i="4"/>
  <c r="AC194" i="4"/>
  <c r="O194" i="4"/>
  <c r="AG194" i="4"/>
  <c r="AE194" i="4"/>
  <c r="AK194" i="4"/>
  <c r="AC229" i="4"/>
  <c r="O229" i="4"/>
  <c r="AG229" i="4"/>
  <c r="AE229" i="4"/>
  <c r="AK229" i="4"/>
  <c r="AC225" i="4"/>
  <c r="O225" i="4"/>
  <c r="AG225" i="4"/>
  <c r="AE225" i="4"/>
  <c r="AK225" i="4"/>
  <c r="AC224" i="4"/>
  <c r="O224" i="4"/>
  <c r="AG224" i="4"/>
  <c r="AE224" i="4"/>
  <c r="AK224" i="4"/>
  <c r="AC154" i="4"/>
  <c r="O154" i="4"/>
  <c r="AG154" i="4"/>
  <c r="AE154" i="4"/>
  <c r="AK154" i="4"/>
  <c r="AC101" i="4"/>
  <c r="O101" i="4"/>
  <c r="AG101" i="4"/>
  <c r="AE101" i="4"/>
  <c r="AK101" i="4"/>
  <c r="AC67" i="4"/>
  <c r="O67" i="4"/>
  <c r="AG67" i="4"/>
  <c r="AE67" i="4"/>
  <c r="AK67" i="4"/>
  <c r="AC75" i="4"/>
  <c r="O75" i="4"/>
  <c r="AG75" i="4"/>
  <c r="AE75" i="4"/>
  <c r="AK75" i="4"/>
  <c r="AC160" i="4"/>
  <c r="O160" i="4"/>
  <c r="AG160" i="4"/>
  <c r="AE160" i="4"/>
  <c r="AK160" i="4"/>
  <c r="AC74" i="4"/>
  <c r="O74" i="4"/>
  <c r="AG74" i="4"/>
  <c r="AE74" i="4"/>
  <c r="AK74" i="4"/>
  <c r="AC139" i="4"/>
  <c r="O139" i="4"/>
  <c r="AG139" i="4"/>
  <c r="AE139" i="4"/>
  <c r="AK139" i="4"/>
  <c r="AC162" i="4"/>
  <c r="O162" i="4"/>
  <c r="AG162" i="4"/>
  <c r="AE162" i="4"/>
  <c r="AK162" i="4"/>
  <c r="AC118" i="4"/>
  <c r="O118" i="4"/>
  <c r="AG118" i="4"/>
  <c r="AE118" i="4"/>
  <c r="AK118" i="4"/>
  <c r="AC120" i="4"/>
  <c r="O120" i="4"/>
  <c r="AG120" i="4"/>
  <c r="AE120" i="4"/>
  <c r="AK120" i="4"/>
  <c r="AC144" i="4"/>
  <c r="O144" i="4"/>
  <c r="AG144" i="4"/>
  <c r="AE144" i="4"/>
  <c r="AK144" i="4"/>
  <c r="AC161" i="4"/>
  <c r="O161" i="4"/>
  <c r="AG161" i="4"/>
  <c r="AE161" i="4"/>
  <c r="AK161" i="4"/>
  <c r="AC227" i="4"/>
  <c r="O227" i="4"/>
  <c r="AG227" i="4"/>
  <c r="AE227" i="4"/>
  <c r="AK227" i="4"/>
  <c r="AC199" i="4"/>
  <c r="O199" i="4"/>
  <c r="AG199" i="4"/>
  <c r="AE199" i="4"/>
  <c r="AK199" i="4"/>
  <c r="AC136" i="4"/>
  <c r="O136" i="4"/>
  <c r="AG136" i="4"/>
  <c r="AE136" i="4"/>
  <c r="AK136" i="4"/>
  <c r="AC122" i="4"/>
  <c r="O122" i="4"/>
  <c r="AG122" i="4"/>
  <c r="AE122" i="4"/>
  <c r="AK122" i="4"/>
  <c r="AC184" i="4"/>
  <c r="O184" i="4"/>
  <c r="AG184" i="4"/>
  <c r="AE184" i="4"/>
  <c r="AK184" i="4"/>
  <c r="AC68" i="4"/>
  <c r="O68" i="4"/>
  <c r="AG68" i="4"/>
  <c r="AE68" i="4"/>
  <c r="AK68" i="4"/>
  <c r="AC61" i="4"/>
  <c r="O61" i="4"/>
  <c r="AG61" i="4"/>
  <c r="AE61" i="4"/>
  <c r="AK61" i="4"/>
  <c r="AC102" i="4"/>
  <c r="O102" i="4"/>
  <c r="AG102" i="4"/>
  <c r="AE102" i="4"/>
  <c r="AK102" i="4"/>
  <c r="AC211" i="4"/>
  <c r="O211" i="4"/>
  <c r="AG211" i="4"/>
  <c r="AE211" i="4"/>
  <c r="AK211" i="4"/>
  <c r="AC130" i="4"/>
  <c r="O130" i="4"/>
  <c r="AG130" i="4"/>
  <c r="AE130" i="4"/>
  <c r="AK130" i="4"/>
  <c r="AC234" i="4"/>
  <c r="O234" i="4"/>
  <c r="AG234" i="4"/>
  <c r="AE234" i="4"/>
  <c r="AK234" i="4"/>
  <c r="AC117" i="4"/>
  <c r="O117" i="4"/>
  <c r="AG117" i="4"/>
  <c r="AE117" i="4"/>
  <c r="AK117" i="4"/>
  <c r="AC128" i="4"/>
  <c r="O128" i="4"/>
  <c r="AG128" i="4"/>
  <c r="AE128" i="4"/>
  <c r="AK128" i="4"/>
  <c r="AC132" i="4"/>
  <c r="O132" i="4"/>
  <c r="AG132" i="4"/>
  <c r="AE132" i="4"/>
  <c r="AK132" i="4"/>
  <c r="AC116" i="4"/>
  <c r="O116" i="4"/>
  <c r="AG116" i="4"/>
  <c r="AE116" i="4"/>
  <c r="AK116" i="4"/>
  <c r="AC135" i="4"/>
  <c r="O135" i="4"/>
  <c r="AG135" i="4"/>
  <c r="AE135" i="4"/>
  <c r="AK135" i="4"/>
  <c r="AC131" i="4"/>
  <c r="O131" i="4"/>
  <c r="AG131" i="4"/>
  <c r="AE131" i="4"/>
  <c r="AK131" i="4"/>
  <c r="AC127" i="4"/>
  <c r="O127" i="4"/>
  <c r="AG127" i="4"/>
  <c r="AE127" i="4"/>
  <c r="AK127" i="4"/>
  <c r="AC123" i="4"/>
  <c r="O123" i="4"/>
  <c r="AG123" i="4"/>
  <c r="AE123" i="4"/>
  <c r="AK123" i="4"/>
  <c r="AC95" i="4"/>
  <c r="O95" i="4"/>
  <c r="AG95" i="4"/>
  <c r="AE95" i="4"/>
  <c r="AK95" i="4"/>
  <c r="AC97" i="4"/>
  <c r="O97" i="4"/>
  <c r="AG97" i="4"/>
  <c r="AE97" i="4"/>
  <c r="AK97" i="4"/>
  <c r="AC89" i="4"/>
  <c r="O89" i="4"/>
  <c r="AG89" i="4"/>
  <c r="AE89" i="4"/>
  <c r="AK89" i="4"/>
  <c r="AC91" i="4"/>
  <c r="O91" i="4"/>
  <c r="AG91" i="4"/>
  <c r="AE91" i="4"/>
  <c r="AK91" i="4"/>
  <c r="AC59" i="4"/>
  <c r="O59" i="4"/>
  <c r="AG59" i="4"/>
  <c r="AE59" i="4"/>
  <c r="AK59" i="4"/>
  <c r="AC92" i="4"/>
  <c r="O92" i="4"/>
  <c r="AG92" i="4"/>
  <c r="AE92" i="4"/>
  <c r="AK92" i="4"/>
  <c r="AC115" i="4"/>
  <c r="O115" i="4"/>
  <c r="AG115" i="4"/>
  <c r="AE115" i="4"/>
  <c r="AK115" i="4"/>
  <c r="AC57" i="4"/>
  <c r="O57" i="4"/>
  <c r="AG57" i="4"/>
  <c r="AE57" i="4"/>
  <c r="AK57" i="4"/>
  <c r="AC58" i="4"/>
  <c r="O58" i="4"/>
  <c r="AG58" i="4"/>
  <c r="AE58" i="4"/>
  <c r="AK58" i="4"/>
  <c r="AC62" i="4"/>
  <c r="O62" i="4"/>
  <c r="AG62" i="4"/>
  <c r="AE62" i="4"/>
  <c r="AK62" i="4"/>
  <c r="AC56" i="4"/>
  <c r="O56" i="4"/>
  <c r="AG56" i="4"/>
  <c r="AE56" i="4"/>
  <c r="AK56" i="4"/>
  <c r="AC55" i="4"/>
  <c r="O55" i="4"/>
  <c r="AG55" i="4"/>
  <c r="AE55" i="4"/>
  <c r="AK55" i="4"/>
  <c r="AC54" i="4"/>
  <c r="O54" i="4"/>
  <c r="AG54" i="4"/>
  <c r="AE54" i="4"/>
  <c r="AK54" i="4"/>
  <c r="AC44" i="4"/>
  <c r="O44" i="4"/>
  <c r="AG44" i="4"/>
  <c r="AE44" i="4"/>
  <c r="AK44" i="4"/>
  <c r="AC43" i="4"/>
  <c r="O43" i="4"/>
  <c r="AG43" i="4"/>
  <c r="AE43" i="4"/>
  <c r="AK43" i="4"/>
  <c r="AC41" i="4"/>
  <c r="O41" i="4"/>
  <c r="AG41" i="4"/>
  <c r="AE41" i="4"/>
  <c r="AK41" i="4"/>
  <c r="AC42" i="4"/>
  <c r="O42" i="4"/>
  <c r="AG42" i="4"/>
  <c r="AE42" i="4"/>
  <c r="AK42" i="4"/>
  <c r="AC30" i="4"/>
  <c r="O30" i="4"/>
  <c r="AG30" i="4"/>
  <c r="AE30" i="4"/>
  <c r="AK30" i="4"/>
  <c r="AC31" i="4"/>
  <c r="O31" i="4"/>
  <c r="AG31" i="4"/>
  <c r="AE31" i="4"/>
  <c r="AK31" i="4"/>
  <c r="AC22" i="4"/>
  <c r="O22" i="4"/>
  <c r="AG22" i="4"/>
  <c r="AE22" i="4"/>
  <c r="AK22" i="4"/>
  <c r="AC21" i="4"/>
  <c r="O21" i="4"/>
  <c r="AG21" i="4"/>
  <c r="AE21" i="4"/>
  <c r="AK21" i="4"/>
  <c r="AC20" i="4"/>
  <c r="O20" i="4"/>
  <c r="AG20" i="4"/>
  <c r="AE20" i="4"/>
  <c r="AK20" i="4"/>
  <c r="AC176" i="4"/>
  <c r="O176" i="4"/>
  <c r="AG176" i="4"/>
  <c r="AE176" i="4"/>
  <c r="AK176" i="4"/>
  <c r="AC204" i="4"/>
  <c r="O204" i="4"/>
  <c r="AG204" i="4"/>
  <c r="AE204" i="4"/>
  <c r="AK204" i="4"/>
  <c r="AC171" i="4"/>
  <c r="O171" i="4"/>
  <c r="AG171" i="4"/>
  <c r="AE171" i="4"/>
  <c r="AK171" i="4"/>
  <c r="AC200" i="4"/>
  <c r="O200" i="4"/>
  <c r="AG200" i="4"/>
  <c r="AE200" i="4"/>
  <c r="AK200" i="4"/>
  <c r="AC179" i="4"/>
  <c r="O179" i="4"/>
  <c r="AG179" i="4"/>
  <c r="AE179" i="4"/>
  <c r="AK179" i="4"/>
  <c r="AC181" i="4"/>
  <c r="O181" i="4"/>
  <c r="AG181" i="4"/>
  <c r="AE181" i="4"/>
  <c r="AK181" i="4"/>
  <c r="AC167" i="4"/>
  <c r="O167" i="4"/>
  <c r="AG167" i="4"/>
  <c r="AE167" i="4"/>
  <c r="AK167" i="4"/>
  <c r="AC106" i="4"/>
  <c r="O106" i="4"/>
  <c r="AG106" i="4"/>
  <c r="AE106" i="4"/>
  <c r="AK106" i="4"/>
  <c r="AC133" i="4"/>
  <c r="O133" i="4"/>
  <c r="AG133" i="4"/>
  <c r="AE133" i="4"/>
  <c r="AK133" i="4"/>
  <c r="AC172" i="4"/>
  <c r="O172" i="4"/>
  <c r="AG172" i="4"/>
  <c r="AE172" i="4"/>
  <c r="AK172" i="4"/>
  <c r="AC146" i="4"/>
  <c r="O146" i="4"/>
  <c r="AG146" i="4"/>
  <c r="AE146" i="4"/>
  <c r="AK146" i="4"/>
  <c r="AC65" i="4"/>
  <c r="O65" i="4"/>
  <c r="AG65" i="4"/>
  <c r="AE65" i="4"/>
  <c r="AK65" i="4"/>
  <c r="AC105" i="4"/>
  <c r="O105" i="4"/>
  <c r="AG105" i="4"/>
  <c r="AE105" i="4"/>
  <c r="AK105" i="4"/>
  <c r="AC104" i="4"/>
  <c r="O104" i="4"/>
  <c r="AG104" i="4"/>
  <c r="AE104" i="4"/>
  <c r="AK104" i="4"/>
  <c r="AC103" i="4"/>
  <c r="O103" i="4"/>
  <c r="AG103" i="4"/>
  <c r="AE103" i="4"/>
  <c r="AK103" i="4"/>
  <c r="AC94" i="4"/>
  <c r="O94" i="4"/>
  <c r="AG94" i="4"/>
  <c r="AE94" i="4"/>
  <c r="AK94" i="4"/>
  <c r="AC47" i="4"/>
  <c r="O47" i="4"/>
  <c r="AG47" i="4"/>
  <c r="AE47" i="4"/>
  <c r="AK47" i="4"/>
  <c r="AC48" i="4"/>
  <c r="O48" i="4"/>
  <c r="AG48" i="4"/>
  <c r="AE48" i="4"/>
  <c r="AK48" i="4"/>
  <c r="AC16" i="4"/>
  <c r="O16" i="4"/>
  <c r="AG16" i="4"/>
  <c r="AE16" i="4"/>
  <c r="AK16" i="4"/>
  <c r="AD16" i="4"/>
  <c r="P16" i="4"/>
  <c r="AI16" i="4"/>
  <c r="AJ16" i="4"/>
  <c r="AD48" i="4"/>
  <c r="P48" i="4"/>
  <c r="AI48" i="4"/>
  <c r="AJ48" i="4"/>
  <c r="AD47" i="4"/>
  <c r="P47" i="4"/>
  <c r="AI47" i="4"/>
  <c r="AJ47" i="4"/>
  <c r="AD94" i="4"/>
  <c r="P94" i="4"/>
  <c r="AI94" i="4"/>
  <c r="AJ94" i="4"/>
  <c r="AD103" i="4"/>
  <c r="P103" i="4"/>
  <c r="AI103" i="4"/>
  <c r="AJ103" i="4"/>
  <c r="AD104" i="4"/>
  <c r="P104" i="4"/>
  <c r="AI104" i="4"/>
  <c r="AJ104" i="4"/>
  <c r="AD105" i="4"/>
  <c r="P105" i="4"/>
  <c r="AI105" i="4"/>
  <c r="AJ105" i="4"/>
  <c r="AD65" i="4"/>
  <c r="P65" i="4"/>
  <c r="AI65" i="4"/>
  <c r="AJ65" i="4"/>
  <c r="AD146" i="4"/>
  <c r="P146" i="4"/>
  <c r="AI146" i="4"/>
  <c r="AJ146" i="4"/>
  <c r="AD172" i="4"/>
  <c r="P172" i="4"/>
  <c r="AI172" i="4"/>
  <c r="AJ172" i="4"/>
  <c r="AD133" i="4"/>
  <c r="P133" i="4"/>
  <c r="AI133" i="4"/>
  <c r="AJ133" i="4"/>
  <c r="AD106" i="4"/>
  <c r="P106" i="4"/>
  <c r="AI106" i="4"/>
  <c r="AJ106" i="4"/>
  <c r="AD167" i="4"/>
  <c r="P167" i="4"/>
  <c r="AI167" i="4"/>
  <c r="AJ167" i="4"/>
  <c r="AD181" i="4"/>
  <c r="P181" i="4"/>
  <c r="AI181" i="4"/>
  <c r="AJ181" i="4"/>
  <c r="AD179" i="4"/>
  <c r="P179" i="4"/>
  <c r="AI179" i="4"/>
  <c r="AJ179" i="4"/>
  <c r="AD200" i="4"/>
  <c r="P200" i="4"/>
  <c r="AI200" i="4"/>
  <c r="AJ200" i="4"/>
  <c r="AD171" i="4"/>
  <c r="P171" i="4"/>
  <c r="AI171" i="4"/>
  <c r="AJ171" i="4"/>
  <c r="AD204" i="4"/>
  <c r="P204" i="4"/>
  <c r="AI204" i="4"/>
  <c r="AJ204" i="4"/>
  <c r="AD176" i="4"/>
  <c r="P176" i="4"/>
  <c r="AI176" i="4"/>
  <c r="AJ176" i="4"/>
  <c r="AD20" i="4"/>
  <c r="P20" i="4"/>
  <c r="AI20" i="4"/>
  <c r="AJ20" i="4"/>
  <c r="AD21" i="4"/>
  <c r="P21" i="4"/>
  <c r="AI21" i="4"/>
  <c r="AJ21" i="4"/>
  <c r="AD22" i="4"/>
  <c r="P22" i="4"/>
  <c r="AI22" i="4"/>
  <c r="AJ22" i="4"/>
  <c r="AD31" i="4"/>
  <c r="P31" i="4"/>
  <c r="AI31" i="4"/>
  <c r="AJ31" i="4"/>
  <c r="AD30" i="4"/>
  <c r="P30" i="4"/>
  <c r="AI30" i="4"/>
  <c r="AJ30" i="4"/>
  <c r="AD42" i="4"/>
  <c r="P42" i="4"/>
  <c r="AI42" i="4"/>
  <c r="AJ42" i="4"/>
  <c r="AD41" i="4"/>
  <c r="P41" i="4"/>
  <c r="AI41" i="4"/>
  <c r="AJ41" i="4"/>
  <c r="AD43" i="4"/>
  <c r="P43" i="4"/>
  <c r="AI43" i="4"/>
  <c r="AJ43" i="4"/>
  <c r="AD44" i="4"/>
  <c r="P44" i="4"/>
  <c r="AI44" i="4"/>
  <c r="AJ44" i="4"/>
  <c r="AD54" i="4"/>
  <c r="P54" i="4"/>
  <c r="AI54" i="4"/>
  <c r="AJ54" i="4"/>
  <c r="AD55" i="4"/>
  <c r="P55" i="4"/>
  <c r="AI55" i="4"/>
  <c r="AJ55" i="4"/>
  <c r="AD56" i="4"/>
  <c r="P56" i="4"/>
  <c r="AI56" i="4"/>
  <c r="AJ56" i="4"/>
  <c r="AD62" i="4"/>
  <c r="P62" i="4"/>
  <c r="AI62" i="4"/>
  <c r="AJ62" i="4"/>
  <c r="AD58" i="4"/>
  <c r="P58" i="4"/>
  <c r="AI58" i="4"/>
  <c r="AJ58" i="4"/>
  <c r="AD57" i="4"/>
  <c r="P57" i="4"/>
  <c r="AI57" i="4"/>
  <c r="AJ57" i="4"/>
  <c r="AD115" i="4"/>
  <c r="P115" i="4"/>
  <c r="AI115" i="4"/>
  <c r="AJ115" i="4"/>
  <c r="AD92" i="4"/>
  <c r="P92" i="4"/>
  <c r="AI92" i="4"/>
  <c r="AJ92" i="4"/>
  <c r="AD59" i="4"/>
  <c r="P59" i="4"/>
  <c r="AI59" i="4"/>
  <c r="AJ59" i="4"/>
  <c r="AD91" i="4"/>
  <c r="P91" i="4"/>
  <c r="AI91" i="4"/>
  <c r="AJ91" i="4"/>
  <c r="AD89" i="4"/>
  <c r="P89" i="4"/>
  <c r="AI89" i="4"/>
  <c r="AJ89" i="4"/>
  <c r="AD97" i="4"/>
  <c r="P97" i="4"/>
  <c r="AI97" i="4"/>
  <c r="AJ97" i="4"/>
  <c r="AD95" i="4"/>
  <c r="P95" i="4"/>
  <c r="AI95" i="4"/>
  <c r="AJ95" i="4"/>
  <c r="AD123" i="4"/>
  <c r="P123" i="4"/>
  <c r="AI123" i="4"/>
  <c r="AJ123" i="4"/>
  <c r="AD127" i="4"/>
  <c r="P127" i="4"/>
  <c r="AI127" i="4"/>
  <c r="AJ127" i="4"/>
  <c r="AD131" i="4"/>
  <c r="P131" i="4"/>
  <c r="AI131" i="4"/>
  <c r="AJ131" i="4"/>
  <c r="AD135" i="4"/>
  <c r="P135" i="4"/>
  <c r="AI135" i="4"/>
  <c r="AJ135" i="4"/>
  <c r="AD116" i="4"/>
  <c r="P116" i="4"/>
  <c r="AI116" i="4"/>
  <c r="AJ116" i="4"/>
  <c r="AD132" i="4"/>
  <c r="P132" i="4"/>
  <c r="AI132" i="4"/>
  <c r="AJ132" i="4"/>
  <c r="AD128" i="4"/>
  <c r="P128" i="4"/>
  <c r="AI128" i="4"/>
  <c r="AJ128" i="4"/>
  <c r="AD117" i="4"/>
  <c r="P117" i="4"/>
  <c r="AI117" i="4"/>
  <c r="AJ117" i="4"/>
  <c r="AD234" i="4"/>
  <c r="P234" i="4"/>
  <c r="AI234" i="4"/>
  <c r="AJ234" i="4"/>
  <c r="AD130" i="4"/>
  <c r="P130" i="4"/>
  <c r="AI130" i="4"/>
  <c r="AJ130" i="4"/>
  <c r="AD211" i="4"/>
  <c r="P211" i="4"/>
  <c r="AI211" i="4"/>
  <c r="AJ211" i="4"/>
  <c r="AD102" i="4"/>
  <c r="P102" i="4"/>
  <c r="AI102" i="4"/>
  <c r="AJ102" i="4"/>
  <c r="AD61" i="4"/>
  <c r="P61" i="4"/>
  <c r="AI61" i="4"/>
  <c r="AJ61" i="4"/>
  <c r="AD68" i="4"/>
  <c r="P68" i="4"/>
  <c r="AI68" i="4"/>
  <c r="AJ68" i="4"/>
  <c r="AD184" i="4"/>
  <c r="P184" i="4"/>
  <c r="AI184" i="4"/>
  <c r="AJ184" i="4"/>
  <c r="AD122" i="4"/>
  <c r="P122" i="4"/>
  <c r="AI122" i="4"/>
  <c r="AJ122" i="4"/>
  <c r="AD136" i="4"/>
  <c r="P136" i="4"/>
  <c r="AI136" i="4"/>
  <c r="AJ136" i="4"/>
  <c r="AD199" i="4"/>
  <c r="P199" i="4"/>
  <c r="AI199" i="4"/>
  <c r="AJ199" i="4"/>
  <c r="AD227" i="4"/>
  <c r="P227" i="4"/>
  <c r="AI227" i="4"/>
  <c r="AJ227" i="4"/>
  <c r="AD161" i="4"/>
  <c r="P161" i="4"/>
  <c r="AI161" i="4"/>
  <c r="AJ161" i="4"/>
  <c r="AD144" i="4"/>
  <c r="P144" i="4"/>
  <c r="AI144" i="4"/>
  <c r="AJ144" i="4"/>
  <c r="AD120" i="4"/>
  <c r="P120" i="4"/>
  <c r="AI120" i="4"/>
  <c r="AJ120" i="4"/>
  <c r="AD118" i="4"/>
  <c r="P118" i="4"/>
  <c r="AI118" i="4"/>
  <c r="AJ118" i="4"/>
  <c r="AD162" i="4"/>
  <c r="P162" i="4"/>
  <c r="AI162" i="4"/>
  <c r="AJ162" i="4"/>
  <c r="AD139" i="4"/>
  <c r="P139" i="4"/>
  <c r="AI139" i="4"/>
  <c r="AJ139" i="4"/>
  <c r="AD74" i="4"/>
  <c r="P74" i="4"/>
  <c r="AI74" i="4"/>
  <c r="AJ74" i="4"/>
  <c r="AD160" i="4"/>
  <c r="P160" i="4"/>
  <c r="AI160" i="4"/>
  <c r="AJ160" i="4"/>
  <c r="AD75" i="4"/>
  <c r="P75" i="4"/>
  <c r="AI75" i="4"/>
  <c r="AJ75" i="4"/>
  <c r="AD67" i="4"/>
  <c r="P67" i="4"/>
  <c r="AI67" i="4"/>
  <c r="AJ67" i="4"/>
  <c r="AD101" i="4"/>
  <c r="P101" i="4"/>
  <c r="AI101" i="4"/>
  <c r="AJ101" i="4"/>
  <c r="AD154" i="4"/>
  <c r="P154" i="4"/>
  <c r="AI154" i="4"/>
  <c r="AJ154" i="4"/>
  <c r="AD224" i="4"/>
  <c r="P224" i="4"/>
  <c r="AI224" i="4"/>
  <c r="AJ224" i="4"/>
  <c r="AD225" i="4"/>
  <c r="P225" i="4"/>
  <c r="AI225" i="4"/>
  <c r="AJ225" i="4"/>
  <c r="AD229" i="4"/>
  <c r="P229" i="4"/>
  <c r="AI229" i="4"/>
  <c r="AJ229" i="4"/>
  <c r="AD194" i="4"/>
  <c r="P194" i="4"/>
  <c r="AI194" i="4"/>
  <c r="AJ194" i="4"/>
  <c r="AD230" i="4"/>
  <c r="P230" i="4"/>
  <c r="AI230" i="4"/>
  <c r="AJ230" i="4"/>
  <c r="AD226" i="4"/>
  <c r="P226" i="4"/>
  <c r="AI226" i="4"/>
  <c r="AJ226" i="4"/>
  <c r="AD205" i="4"/>
  <c r="P205" i="4"/>
  <c r="AI205" i="4"/>
  <c r="AJ205" i="4"/>
  <c r="AD197" i="4"/>
  <c r="P197" i="4"/>
  <c r="AI197" i="4"/>
  <c r="AJ197" i="4"/>
  <c r="AD202" i="4"/>
  <c r="P202" i="4"/>
  <c r="AI202" i="4"/>
  <c r="AJ202" i="4"/>
  <c r="AD216" i="4"/>
  <c r="P216" i="4"/>
  <c r="AI216" i="4"/>
  <c r="AJ216" i="4"/>
  <c r="AD198" i="4"/>
  <c r="P198" i="4"/>
  <c r="AI198" i="4"/>
  <c r="AJ198" i="4"/>
  <c r="AD214" i="4"/>
  <c r="P214" i="4"/>
  <c r="AI214" i="4"/>
  <c r="AJ214" i="4"/>
  <c r="AD235" i="4"/>
  <c r="P235" i="4"/>
  <c r="AI235" i="4"/>
  <c r="AJ235" i="4"/>
  <c r="AI186" i="4"/>
  <c r="AJ186" i="4"/>
  <c r="AD138" i="4"/>
  <c r="P138" i="4"/>
  <c r="AI138" i="4"/>
  <c r="AJ138" i="4"/>
  <c r="AD137" i="4"/>
  <c r="P137" i="4"/>
  <c r="AI137" i="4"/>
  <c r="AJ137" i="4"/>
  <c r="AD28" i="4"/>
  <c r="P28" i="4"/>
  <c r="AI28" i="4"/>
  <c r="AJ28" i="4"/>
  <c r="AD23" i="4"/>
  <c r="P23" i="4"/>
  <c r="AI23" i="4"/>
  <c r="AJ23" i="4"/>
  <c r="AD24" i="4"/>
  <c r="P24" i="4"/>
  <c r="AI24" i="4"/>
  <c r="AJ24" i="4"/>
  <c r="AD27" i="4"/>
  <c r="P27" i="4"/>
  <c r="AI27" i="4"/>
  <c r="AJ27" i="4"/>
  <c r="AD26" i="4"/>
  <c r="P26" i="4"/>
  <c r="AI26" i="4"/>
  <c r="AJ26" i="4"/>
  <c r="AD25" i="4"/>
  <c r="P25" i="4"/>
  <c r="AI25" i="4"/>
  <c r="AJ25" i="4"/>
  <c r="AD29" i="4"/>
  <c r="P29" i="4"/>
  <c r="AI29" i="4"/>
  <c r="AJ29" i="4"/>
  <c r="AD60" i="4"/>
  <c r="P60" i="4"/>
  <c r="AI60" i="4"/>
  <c r="AJ60" i="4"/>
  <c r="AD53" i="4"/>
  <c r="P53" i="4"/>
  <c r="AI53" i="4"/>
  <c r="AJ53" i="4"/>
  <c r="AD159" i="4"/>
  <c r="P159" i="4"/>
  <c r="AI159" i="4"/>
  <c r="AJ159" i="4"/>
  <c r="AD98" i="4"/>
  <c r="P98" i="4"/>
  <c r="AI98" i="4"/>
  <c r="AJ98" i="4"/>
  <c r="AD125" i="4"/>
  <c r="P125" i="4"/>
  <c r="AI125" i="4"/>
  <c r="AJ125" i="4"/>
  <c r="AD140" i="4"/>
  <c r="P140" i="4"/>
  <c r="AI140" i="4"/>
  <c r="AJ140" i="4"/>
  <c r="AD142" i="4"/>
  <c r="P142" i="4"/>
  <c r="AI142" i="4"/>
  <c r="AJ142" i="4"/>
  <c r="AD149" i="4"/>
  <c r="P149" i="4"/>
  <c r="AI149" i="4"/>
  <c r="AJ149" i="4"/>
  <c r="AD185" i="4"/>
  <c r="P185" i="4"/>
  <c r="AI185" i="4"/>
  <c r="AJ185" i="4"/>
  <c r="AD148" i="4"/>
  <c r="P148" i="4"/>
  <c r="AI148" i="4"/>
  <c r="AJ148" i="4"/>
  <c r="AD182" i="4"/>
  <c r="P182" i="4"/>
  <c r="AI182" i="4"/>
  <c r="AJ182" i="4"/>
  <c r="AD180" i="4"/>
  <c r="P180" i="4"/>
  <c r="AI180" i="4"/>
  <c r="AJ180" i="4"/>
  <c r="AD212" i="4"/>
  <c r="P212" i="4"/>
  <c r="AI212" i="4"/>
  <c r="AJ212" i="4"/>
  <c r="AD209" i="4"/>
  <c r="P209" i="4"/>
  <c r="AI209" i="4"/>
  <c r="AJ209" i="4"/>
  <c r="AD208" i="4"/>
  <c r="P208" i="4"/>
  <c r="AI208" i="4"/>
  <c r="AJ208" i="4"/>
  <c r="AD210" i="4"/>
  <c r="P210" i="4"/>
  <c r="AI210" i="4"/>
  <c r="AJ210" i="4"/>
  <c r="AD213" i="4"/>
  <c r="P213" i="4"/>
  <c r="AI213" i="4"/>
  <c r="AJ213" i="4"/>
  <c r="AD207" i="4"/>
  <c r="P207" i="4"/>
  <c r="AI207" i="4"/>
  <c r="AJ207" i="4"/>
  <c r="AD206" i="4"/>
  <c r="P206" i="4"/>
  <c r="AI206" i="4"/>
  <c r="AJ206" i="4"/>
  <c r="AD178" i="4"/>
  <c r="P178" i="4"/>
  <c r="AI178" i="4"/>
  <c r="AJ178" i="4"/>
  <c r="AD201" i="4"/>
  <c r="P201" i="4"/>
  <c r="AI201" i="4"/>
  <c r="AJ201" i="4"/>
  <c r="AD203" i="4"/>
  <c r="P203" i="4"/>
  <c r="AI203" i="4"/>
  <c r="AJ203" i="4"/>
  <c r="AD177" i="4"/>
  <c r="P177" i="4"/>
  <c r="AI177" i="4"/>
  <c r="AJ177" i="4"/>
  <c r="AD223" i="4"/>
  <c r="P223" i="4"/>
  <c r="AI223" i="4"/>
  <c r="AJ223" i="4"/>
  <c r="AD217" i="4"/>
  <c r="P217" i="4"/>
  <c r="AI217" i="4"/>
  <c r="AJ217" i="4"/>
  <c r="AD231" i="4"/>
  <c r="P231" i="4"/>
  <c r="AI231" i="4"/>
  <c r="AJ231" i="4"/>
  <c r="AD38" i="4"/>
  <c r="P38" i="4"/>
  <c r="AI38" i="4"/>
  <c r="AJ38" i="4"/>
  <c r="AD45" i="4"/>
  <c r="P45" i="4"/>
  <c r="AI45" i="4"/>
  <c r="AJ45" i="4"/>
  <c r="AD66" i="4"/>
  <c r="P66" i="4"/>
  <c r="AI66" i="4"/>
  <c r="AJ66" i="4"/>
  <c r="AD141" i="4"/>
  <c r="P141" i="4"/>
  <c r="AI141" i="4"/>
  <c r="AJ141" i="4"/>
  <c r="AD126" i="4"/>
  <c r="P126" i="4"/>
  <c r="AI126" i="4"/>
  <c r="AJ126" i="4"/>
  <c r="AD46" i="4"/>
  <c r="P46" i="4"/>
  <c r="AI46" i="4"/>
  <c r="AJ46" i="4"/>
  <c r="AD168" i="4"/>
  <c r="P168" i="4"/>
  <c r="AI168" i="4"/>
  <c r="AJ168" i="4"/>
  <c r="AD121" i="4"/>
  <c r="P121" i="4"/>
  <c r="AI121" i="4"/>
  <c r="AJ121" i="4"/>
  <c r="AD156" i="4"/>
  <c r="P156" i="4"/>
  <c r="AI156" i="4"/>
  <c r="AJ156" i="4"/>
  <c r="AD63" i="4"/>
  <c r="P63" i="4"/>
  <c r="AI63" i="4"/>
  <c r="AJ63" i="4"/>
  <c r="AD90" i="4"/>
  <c r="P90" i="4"/>
  <c r="AI90" i="4"/>
  <c r="AJ90" i="4"/>
  <c r="AD150" i="4"/>
  <c r="P150" i="4"/>
  <c r="AI150" i="4"/>
  <c r="AJ150" i="4"/>
  <c r="AD157" i="4"/>
  <c r="P157" i="4"/>
  <c r="AI157" i="4"/>
  <c r="AJ157" i="4"/>
  <c r="AD163" i="4"/>
  <c r="P163" i="4"/>
  <c r="AI163" i="4"/>
  <c r="AJ163" i="4"/>
  <c r="AD164" i="4"/>
  <c r="P164" i="4"/>
  <c r="AI164" i="4"/>
  <c r="AJ164" i="4"/>
  <c r="AD69" i="4"/>
  <c r="P69" i="4"/>
  <c r="AI69" i="4"/>
  <c r="AJ69" i="4"/>
  <c r="AD174" i="4"/>
  <c r="P174" i="4"/>
  <c r="AI174" i="4"/>
  <c r="AJ174" i="4"/>
  <c r="AD87" i="4"/>
  <c r="P87" i="4"/>
  <c r="AI87" i="4"/>
  <c r="AJ87" i="4"/>
  <c r="AD147" i="4"/>
  <c r="P147" i="4"/>
  <c r="AI147" i="4"/>
  <c r="AJ147" i="4"/>
  <c r="AD158" i="4"/>
  <c r="P158" i="4"/>
  <c r="AI158" i="4"/>
  <c r="AJ158" i="4"/>
  <c r="AD84" i="4"/>
  <c r="P84" i="4"/>
  <c r="AI84" i="4"/>
  <c r="AJ84" i="4"/>
  <c r="AD119" i="4"/>
  <c r="P119" i="4"/>
  <c r="AI119" i="4"/>
  <c r="AJ119" i="4"/>
  <c r="AD112" i="4"/>
  <c r="P112" i="4"/>
  <c r="AI112" i="4"/>
  <c r="AJ112" i="4"/>
  <c r="AD151" i="4"/>
  <c r="P151" i="4"/>
  <c r="AI151" i="4"/>
  <c r="AJ151" i="4"/>
  <c r="AD175" i="4"/>
  <c r="P175" i="4"/>
  <c r="AI175" i="4"/>
  <c r="AJ175" i="4"/>
  <c r="AD196" i="4"/>
  <c r="P196" i="4"/>
  <c r="AI196" i="4"/>
  <c r="AJ196" i="4"/>
  <c r="AD222" i="4"/>
  <c r="P222" i="4"/>
  <c r="AI222" i="4"/>
  <c r="AJ222" i="4"/>
  <c r="AD64" i="4"/>
  <c r="P64" i="4"/>
  <c r="AI64" i="4"/>
  <c r="AJ64" i="4"/>
  <c r="AD221" i="4"/>
  <c r="P221" i="4"/>
  <c r="AI221" i="4"/>
  <c r="AJ221" i="4"/>
  <c r="AD220" i="4"/>
  <c r="P220" i="4"/>
  <c r="AI220" i="4"/>
  <c r="AJ220" i="4"/>
  <c r="AD219" i="4"/>
  <c r="P219" i="4"/>
  <c r="AI219" i="4"/>
  <c r="AJ219" i="4"/>
  <c r="AD218" i="4"/>
  <c r="P218" i="4"/>
  <c r="AI218" i="4"/>
  <c r="AJ218" i="4"/>
  <c r="AD215" i="4"/>
  <c r="P215" i="4"/>
  <c r="AI215" i="4"/>
  <c r="AJ215" i="4"/>
  <c r="AD195" i="4"/>
  <c r="P195" i="4"/>
  <c r="AI195" i="4"/>
  <c r="AJ195" i="4"/>
  <c r="AD228" i="4"/>
  <c r="P228" i="4"/>
  <c r="AI228" i="4"/>
  <c r="AJ228" i="4"/>
  <c r="AD232" i="4"/>
  <c r="P232" i="4"/>
  <c r="AI232" i="4"/>
  <c r="AJ232" i="4"/>
  <c r="AD233" i="4"/>
  <c r="P233" i="4"/>
  <c r="AI233" i="4"/>
  <c r="AJ233" i="4"/>
  <c r="AD236" i="4"/>
  <c r="P236" i="4"/>
  <c r="AI236" i="4"/>
  <c r="AJ236" i="4"/>
  <c r="AD9" i="4"/>
  <c r="P9" i="4"/>
  <c r="AI9" i="4"/>
  <c r="AJ9" i="4"/>
  <c r="AD14" i="4"/>
  <c r="P14" i="4"/>
  <c r="AI14" i="4"/>
  <c r="AJ14" i="4"/>
  <c r="AD17" i="4"/>
  <c r="P17" i="4"/>
  <c r="AI17" i="4"/>
  <c r="AJ17" i="4"/>
  <c r="AD18" i="4"/>
  <c r="P18" i="4"/>
  <c r="AI18" i="4"/>
  <c r="AJ18" i="4"/>
  <c r="AD19" i="4"/>
  <c r="P19" i="4"/>
  <c r="AI19" i="4"/>
  <c r="AJ19" i="4"/>
  <c r="AD34" i="4"/>
  <c r="P34" i="4"/>
  <c r="AI34" i="4"/>
  <c r="AJ34" i="4"/>
  <c r="AD36" i="4"/>
  <c r="P36" i="4"/>
  <c r="AI36" i="4"/>
  <c r="AJ36" i="4"/>
  <c r="AD37" i="4"/>
  <c r="P37" i="4"/>
  <c r="AI37" i="4"/>
  <c r="AJ37" i="4"/>
  <c r="AD35" i="4"/>
  <c r="P35" i="4"/>
  <c r="AI35" i="4"/>
  <c r="AJ35" i="4"/>
  <c r="AD73" i="4"/>
  <c r="P73" i="4"/>
  <c r="AI73" i="4"/>
  <c r="AJ73" i="4"/>
  <c r="AD51" i="4"/>
  <c r="P51" i="4"/>
  <c r="AI51" i="4"/>
  <c r="AJ51" i="4"/>
  <c r="AD39" i="4"/>
  <c r="P39" i="4"/>
  <c r="AI39" i="4"/>
  <c r="AJ39" i="4"/>
  <c r="AD40" i="4"/>
  <c r="P40" i="4"/>
  <c r="AI40" i="4"/>
  <c r="AJ40" i="4"/>
  <c r="AD85" i="4"/>
  <c r="P85" i="4"/>
  <c r="AI85" i="4"/>
  <c r="AJ85" i="4"/>
  <c r="AD52" i="4"/>
  <c r="P52" i="4"/>
  <c r="AI52" i="4"/>
  <c r="AJ52" i="4"/>
  <c r="AD71" i="4"/>
  <c r="P71" i="4"/>
  <c r="AI71" i="4"/>
  <c r="AJ71" i="4"/>
  <c r="AD70" i="4"/>
  <c r="P70" i="4"/>
  <c r="AI70" i="4"/>
  <c r="AJ70" i="4"/>
  <c r="AD88" i="4"/>
  <c r="P88" i="4"/>
  <c r="AI88" i="4"/>
  <c r="AJ88" i="4"/>
  <c r="AD96" i="4"/>
  <c r="P96" i="4"/>
  <c r="AI96" i="4"/>
  <c r="AJ96" i="4"/>
  <c r="AD76" i="4"/>
  <c r="P76" i="4"/>
  <c r="AI76" i="4"/>
  <c r="AJ76" i="4"/>
  <c r="AD77" i="4"/>
  <c r="P77" i="4"/>
  <c r="AI77" i="4"/>
  <c r="AJ77" i="4"/>
  <c r="AD78" i="4"/>
  <c r="P78" i="4"/>
  <c r="AI78" i="4"/>
  <c r="AJ78" i="4"/>
  <c r="AD79" i="4"/>
  <c r="P79" i="4"/>
  <c r="AI79" i="4"/>
  <c r="AJ79" i="4"/>
  <c r="AD80" i="4"/>
  <c r="P80" i="4"/>
  <c r="AI80" i="4"/>
  <c r="AJ80" i="4"/>
  <c r="AD81" i="4"/>
  <c r="P81" i="4"/>
  <c r="AI81" i="4"/>
  <c r="AJ81" i="4"/>
  <c r="AD82" i="4"/>
  <c r="P82" i="4"/>
  <c r="AI82" i="4"/>
  <c r="AJ82" i="4"/>
  <c r="AD83" i="4"/>
  <c r="P83" i="4"/>
  <c r="AI83" i="4"/>
  <c r="AJ83" i="4"/>
  <c r="AD143" i="4"/>
  <c r="P143" i="4"/>
  <c r="AI143" i="4"/>
  <c r="AJ143" i="4"/>
  <c r="AD107" i="4"/>
  <c r="P107" i="4"/>
  <c r="AI107" i="4"/>
  <c r="AJ107" i="4"/>
  <c r="AD108" i="4"/>
  <c r="P108" i="4"/>
  <c r="AI108" i="4"/>
  <c r="AJ108" i="4"/>
  <c r="AD109" i="4"/>
  <c r="P109" i="4"/>
  <c r="AI109" i="4"/>
  <c r="AJ109" i="4"/>
  <c r="AD134" i="4"/>
  <c r="P134" i="4"/>
  <c r="AI134" i="4"/>
  <c r="AJ134" i="4"/>
  <c r="AD129" i="4"/>
  <c r="P129" i="4"/>
  <c r="AI129" i="4"/>
  <c r="AJ129" i="4"/>
  <c r="AD145" i="4"/>
  <c r="P145" i="4"/>
  <c r="AI145" i="4"/>
  <c r="AJ145" i="4"/>
  <c r="AD124" i="4"/>
  <c r="P124" i="4"/>
  <c r="AI124" i="4"/>
  <c r="AJ124" i="4"/>
  <c r="AD166" i="4"/>
  <c r="P166" i="4"/>
  <c r="AI166" i="4"/>
  <c r="AJ166" i="4"/>
  <c r="AD165" i="4"/>
  <c r="P165" i="4"/>
  <c r="AI165" i="4"/>
  <c r="AJ165" i="4"/>
  <c r="AD114" i="4"/>
  <c r="P114" i="4"/>
  <c r="AI114" i="4"/>
  <c r="AJ114" i="4"/>
  <c r="AD169" i="4"/>
  <c r="P169" i="4"/>
  <c r="AI169" i="4"/>
  <c r="AJ169" i="4"/>
  <c r="AD49" i="4"/>
  <c r="P49" i="4"/>
  <c r="AI49" i="4"/>
  <c r="AJ49" i="4"/>
  <c r="AD50" i="4"/>
  <c r="P50" i="4"/>
  <c r="AI50" i="4"/>
  <c r="AJ50" i="4"/>
  <c r="AD10" i="4"/>
  <c r="P10" i="4"/>
  <c r="AI10" i="4"/>
  <c r="AJ10" i="4"/>
  <c r="AD11" i="4"/>
  <c r="P11" i="4"/>
  <c r="AI11" i="4"/>
  <c r="AJ11" i="4"/>
  <c r="AD12" i="4"/>
  <c r="P12" i="4"/>
  <c r="AI12" i="4"/>
  <c r="AJ12" i="4"/>
  <c r="AD13" i="4"/>
  <c r="P13" i="4"/>
  <c r="AI13" i="4"/>
  <c r="AJ13" i="4"/>
  <c r="AD15" i="4"/>
  <c r="P15" i="4"/>
  <c r="AI15" i="4"/>
  <c r="AJ15" i="4"/>
  <c r="AD99" i="4"/>
  <c r="P99" i="4"/>
  <c r="AI99" i="4"/>
  <c r="AJ99" i="4"/>
  <c r="AD32" i="4"/>
  <c r="P32" i="4"/>
  <c r="AI32" i="4"/>
  <c r="AJ32" i="4"/>
  <c r="AD33" i="4"/>
  <c r="P33" i="4"/>
  <c r="AI33" i="4"/>
  <c r="AJ33" i="4"/>
  <c r="AD86" i="4"/>
  <c r="P86" i="4"/>
  <c r="AI86" i="4"/>
  <c r="AJ86" i="4"/>
  <c r="AD72" i="4"/>
  <c r="P72" i="4"/>
  <c r="AI72" i="4"/>
  <c r="AJ72" i="4"/>
  <c r="AD113" i="4"/>
  <c r="P113" i="4"/>
  <c r="AI113" i="4"/>
  <c r="AJ113" i="4"/>
  <c r="AD100" i="4"/>
  <c r="P100" i="4"/>
  <c r="AI100" i="4"/>
  <c r="AJ100" i="4"/>
  <c r="AD93" i="4"/>
  <c r="P93" i="4"/>
  <c r="AI93" i="4"/>
  <c r="AJ93" i="4"/>
  <c r="AD110" i="4"/>
  <c r="P110" i="4"/>
  <c r="AI110" i="4"/>
  <c r="AJ110" i="4"/>
  <c r="AD111" i="4"/>
  <c r="P111" i="4"/>
  <c r="AI111" i="4"/>
  <c r="AJ111" i="4"/>
  <c r="AD153" i="4"/>
  <c r="P153" i="4"/>
  <c r="AI153" i="4"/>
  <c r="AJ153" i="4"/>
  <c r="AD152" i="4"/>
  <c r="P152" i="4"/>
  <c r="AI152" i="4"/>
  <c r="AJ152" i="4"/>
  <c r="AD170" i="4"/>
  <c r="P170" i="4"/>
  <c r="AI170" i="4"/>
  <c r="AJ170" i="4"/>
  <c r="AD155" i="4"/>
  <c r="P155" i="4"/>
  <c r="AI155" i="4"/>
  <c r="AJ155" i="4"/>
  <c r="AD190" i="4"/>
  <c r="P190" i="4"/>
  <c r="AI190" i="4"/>
  <c r="AJ190" i="4"/>
  <c r="AD193" i="4"/>
  <c r="P193" i="4"/>
  <c r="AI193" i="4"/>
  <c r="AJ193" i="4"/>
  <c r="AD187" i="4"/>
  <c r="P187" i="4"/>
  <c r="AI187" i="4"/>
  <c r="AJ187" i="4"/>
  <c r="AD188" i="4"/>
  <c r="P188" i="4"/>
  <c r="AI188" i="4"/>
  <c r="AJ188" i="4"/>
  <c r="AD192" i="4"/>
  <c r="P192" i="4"/>
  <c r="AI192" i="4"/>
  <c r="AJ192" i="4"/>
  <c r="AD189" i="4"/>
  <c r="P189" i="4"/>
  <c r="AI189" i="4"/>
  <c r="AJ189" i="4"/>
  <c r="AD183" i="4"/>
  <c r="P183" i="4"/>
  <c r="AI183" i="4"/>
  <c r="AJ183" i="4"/>
  <c r="AD191" i="4"/>
  <c r="P191" i="4"/>
  <c r="AI191" i="4"/>
  <c r="AJ191" i="4"/>
  <c r="AD173" i="4"/>
  <c r="P173" i="4"/>
  <c r="AI173" i="4"/>
  <c r="AJ173" i="4"/>
  <c r="AH228" i="4"/>
  <c r="AH235" i="4"/>
  <c r="AH234" i="4"/>
  <c r="AH232" i="4"/>
  <c r="AH236" i="4"/>
  <c r="AH227" i="4"/>
  <c r="AH230" i="4"/>
  <c r="AH229" i="4"/>
  <c r="AH226" i="4"/>
  <c r="AH231" i="4"/>
  <c r="AH222" i="4"/>
  <c r="AH224" i="4"/>
  <c r="AH225" i="4"/>
  <c r="AH196" i="4"/>
  <c r="AH138" i="4"/>
  <c r="AH137" i="4"/>
  <c r="AH139" i="4"/>
  <c r="AH156" i="4"/>
  <c r="AH157" i="4"/>
  <c r="AH119" i="4"/>
  <c r="AH112" i="4"/>
  <c r="AH218" i="4"/>
  <c r="AH219" i="4"/>
  <c r="AH221" i="4"/>
  <c r="AH118" i="4"/>
  <c r="AH120" i="4"/>
  <c r="AH159" i="4"/>
  <c r="AH194" i="4"/>
  <c r="AH220" i="4"/>
  <c r="AH198" i="4"/>
  <c r="AH216" i="4"/>
  <c r="AH38" i="4"/>
  <c r="AH215" i="4"/>
  <c r="AH122" i="4"/>
  <c r="AH136" i="4"/>
  <c r="AH197" i="4"/>
  <c r="AH202" i="4"/>
  <c r="AH205" i="4"/>
  <c r="AH214" i="4"/>
  <c r="AH162" i="4"/>
  <c r="AH185" i="4"/>
  <c r="AH217" i="4"/>
  <c r="AH102" i="4"/>
  <c r="AH174" i="4"/>
  <c r="AH154" i="4"/>
  <c r="AH147" i="4"/>
  <c r="AH233" i="4"/>
  <c r="AH204" i="4"/>
  <c r="AH200" i="4"/>
  <c r="AH172" i="4"/>
  <c r="AH201" i="4"/>
  <c r="AH203" i="4"/>
  <c r="AH206" i="4"/>
  <c r="AH207" i="4"/>
  <c r="AH208" i="4"/>
  <c r="AH209" i="4"/>
  <c r="AH210" i="4"/>
  <c r="AH212" i="4"/>
  <c r="AH213" i="4"/>
  <c r="AH223" i="4"/>
  <c r="AH161" i="4"/>
  <c r="AH45" i="4"/>
  <c r="AH143" i="4"/>
  <c r="AH68" i="4"/>
  <c r="AH126" i="4"/>
  <c r="AH168" i="4"/>
  <c r="AH195" i="4"/>
  <c r="AH150" i="4"/>
  <c r="AH170" i="4"/>
  <c r="AH91" i="4"/>
  <c r="AH121" i="4"/>
  <c r="AH193" i="4"/>
  <c r="AH140" i="4"/>
  <c r="AH175" i="4"/>
  <c r="AH164" i="4"/>
  <c r="AH141" i="4"/>
  <c r="AH190" i="4"/>
  <c r="AH123" i="4"/>
  <c r="AH127" i="4"/>
  <c r="AH128" i="4"/>
  <c r="AH130" i="4"/>
  <c r="AH132" i="4"/>
  <c r="AH131" i="4"/>
  <c r="AH135" i="4"/>
  <c r="AH97" i="4"/>
  <c r="AH73" i="4"/>
  <c r="AH49" i="4"/>
  <c r="AH50" i="4"/>
  <c r="AH46" i="4"/>
  <c r="AH173" i="4"/>
  <c r="AH183" i="4"/>
  <c r="AH188" i="4"/>
  <c r="AH187" i="4"/>
  <c r="AH189" i="4"/>
  <c r="AH191" i="4"/>
  <c r="AH192" i="4"/>
  <c r="AH163" i="4"/>
  <c r="AH69" i="4"/>
  <c r="AH103" i="4"/>
  <c r="AH104" i="4"/>
  <c r="AH100" i="4"/>
  <c r="AH99" i="4"/>
  <c r="AH153" i="4"/>
  <c r="AH85" i="4"/>
  <c r="AH67" i="4"/>
  <c r="AH34" i="4"/>
  <c r="AH35" i="4"/>
  <c r="AH37" i="4"/>
  <c r="AH36" i="4"/>
  <c r="AH107" i="4"/>
  <c r="AH114" i="4"/>
  <c r="AH124" i="4"/>
  <c r="AH129" i="4"/>
  <c r="AH134" i="4"/>
  <c r="AH145" i="4"/>
  <c r="AH165" i="4"/>
  <c r="AH166" i="4"/>
  <c r="AH169" i="4"/>
  <c r="AH177" i="4"/>
  <c r="AH178" i="4"/>
  <c r="AH180" i="4"/>
  <c r="AH182" i="4"/>
  <c r="AH16" i="4"/>
  <c r="AH176" i="4"/>
  <c r="AH179" i="4"/>
  <c r="AH181" i="4"/>
  <c r="AH60" i="4"/>
  <c r="AH98" i="4"/>
  <c r="AH142" i="4"/>
  <c r="AH125" i="4"/>
  <c r="AH41" i="4"/>
  <c r="AH54" i="4"/>
  <c r="AH55" i="4"/>
  <c r="AH56" i="4"/>
  <c r="AH57" i="4"/>
  <c r="AH58" i="4"/>
  <c r="AH52" i="4"/>
  <c r="AH20" i="4"/>
  <c r="AH21" i="4"/>
  <c r="AH22" i="4"/>
  <c r="AH42" i="4"/>
  <c r="AH51" i="4"/>
  <c r="AH152" i="4"/>
  <c r="AH88" i="4"/>
  <c r="AH39" i="4"/>
  <c r="AH40" i="4"/>
  <c r="AH53" i="4"/>
  <c r="AH160" i="4"/>
  <c r="AH96" i="4"/>
  <c r="AH171" i="4"/>
  <c r="AH84" i="4"/>
  <c r="AH31" i="4"/>
  <c r="AH63" i="4"/>
  <c r="AH158" i="4"/>
  <c r="AH146" i="4"/>
  <c r="AH113" i="4"/>
  <c r="AH92" i="4"/>
  <c r="AH30" i="4"/>
  <c r="AH66" i="4"/>
  <c r="AH151" i="4"/>
  <c r="AH90" i="4"/>
  <c r="AH115" i="4"/>
  <c r="AH86" i="4"/>
  <c r="AH148" i="4"/>
  <c r="AH149" i="4"/>
  <c r="AH117" i="4"/>
  <c r="AH116" i="4"/>
  <c r="AH71" i="4"/>
  <c r="AH72" i="4"/>
  <c r="AH61" i="4"/>
  <c r="AH111" i="4"/>
  <c r="AH110" i="4"/>
  <c r="AH109" i="4"/>
  <c r="AH108" i="4"/>
  <c r="AH167" i="4"/>
  <c r="AH87" i="4"/>
  <c r="AH70" i="4"/>
  <c r="AH89" i="4"/>
  <c r="AH155" i="4"/>
  <c r="AH93" i="4"/>
  <c r="AH24" i="4"/>
  <c r="AH23" i="4"/>
  <c r="AH25" i="4"/>
  <c r="AH26" i="4"/>
  <c r="AH27" i="4"/>
  <c r="AH28" i="4"/>
  <c r="AH29" i="4"/>
  <c r="AH59" i="4"/>
  <c r="AH75" i="4"/>
  <c r="AH74" i="4"/>
  <c r="AH105" i="4"/>
  <c r="AH78" i="4"/>
  <c r="AH81" i="4"/>
  <c r="AH80" i="4"/>
  <c r="AH82" i="4"/>
  <c r="AH79" i="4"/>
  <c r="AH77" i="4"/>
  <c r="AH76" i="4"/>
  <c r="AH83" i="4"/>
  <c r="AH65" i="4"/>
  <c r="AH101" i="4"/>
  <c r="AH62" i="4"/>
  <c r="AH106" i="4"/>
  <c r="AH211" i="4"/>
  <c r="AH64" i="4"/>
  <c r="AH44" i="4"/>
  <c r="AH43" i="4"/>
  <c r="AH95" i="4"/>
  <c r="AH133" i="4"/>
  <c r="AH144" i="4"/>
  <c r="AH47" i="4"/>
  <c r="AH48" i="4"/>
  <c r="AH9" i="4"/>
  <c r="AH14" i="4"/>
  <c r="AH17" i="4"/>
  <c r="AH18" i="4"/>
  <c r="AH19" i="4"/>
  <c r="AH32" i="4"/>
  <c r="AH33" i="4"/>
  <c r="AH184" i="4"/>
  <c r="AH15" i="4"/>
  <c r="AH11" i="4"/>
  <c r="AH10" i="4"/>
  <c r="AH12" i="4"/>
  <c r="AH13" i="4"/>
  <c r="AH94" i="4"/>
  <c r="AH199" i="4"/>
  <c r="AH186" i="4"/>
  <c r="AF54" i="4"/>
  <c r="AF228" i="4"/>
  <c r="AF235" i="4"/>
  <c r="AF234" i="4"/>
  <c r="AF232" i="4"/>
  <c r="AF236" i="4"/>
  <c r="AF227" i="4"/>
  <c r="AF230" i="4"/>
  <c r="AF229" i="4"/>
  <c r="AF226" i="4"/>
  <c r="AF231" i="4"/>
  <c r="AF222" i="4"/>
  <c r="AF224" i="4"/>
  <c r="AF225" i="4"/>
  <c r="AF196" i="4"/>
  <c r="AF138" i="4"/>
  <c r="AF137" i="4"/>
  <c r="AF139" i="4"/>
  <c r="AF156" i="4"/>
  <c r="AF157" i="4"/>
  <c r="AF119" i="4"/>
  <c r="AF112" i="4"/>
  <c r="AF218" i="4"/>
  <c r="AF219" i="4"/>
  <c r="AF221" i="4"/>
  <c r="AF118" i="4"/>
  <c r="AF120" i="4"/>
  <c r="AF159" i="4"/>
  <c r="AF194" i="4"/>
  <c r="AF220" i="4"/>
  <c r="AF198" i="4"/>
  <c r="AF216" i="4"/>
  <c r="AF38" i="4"/>
  <c r="AF215" i="4"/>
  <c r="AF122" i="4"/>
  <c r="AF136" i="4"/>
  <c r="AF197" i="4"/>
  <c r="AF202" i="4"/>
  <c r="AF205" i="4"/>
  <c r="AF214" i="4"/>
  <c r="AF162" i="4"/>
  <c r="AF185" i="4"/>
  <c r="AF217" i="4"/>
  <c r="AF102" i="4"/>
  <c r="AF174" i="4"/>
  <c r="AF154" i="4"/>
  <c r="AF147" i="4"/>
  <c r="AF233" i="4"/>
  <c r="AF204" i="4"/>
  <c r="AF200" i="4"/>
  <c r="AF172" i="4"/>
  <c r="AF201" i="4"/>
  <c r="AF203" i="4"/>
  <c r="AF206" i="4"/>
  <c r="AF207" i="4"/>
  <c r="AF208" i="4"/>
  <c r="AF209" i="4"/>
  <c r="AF210" i="4"/>
  <c r="AF212" i="4"/>
  <c r="AF213" i="4"/>
  <c r="AF223" i="4"/>
  <c r="AF161" i="4"/>
  <c r="AF45" i="4"/>
  <c r="AF143" i="4"/>
  <c r="AF68" i="4"/>
  <c r="AF126" i="4"/>
  <c r="AF168" i="4"/>
  <c r="AF195" i="4"/>
  <c r="AF150" i="4"/>
  <c r="AF170" i="4"/>
  <c r="AF91" i="4"/>
  <c r="AF121" i="4"/>
  <c r="AF193" i="4"/>
  <c r="AF140" i="4"/>
  <c r="AF175" i="4"/>
  <c r="AF164" i="4"/>
  <c r="AF141" i="4"/>
  <c r="AF190" i="4"/>
  <c r="AF123" i="4"/>
  <c r="AF127" i="4"/>
  <c r="AF128" i="4"/>
  <c r="AF130" i="4"/>
  <c r="AF132" i="4"/>
  <c r="AF131" i="4"/>
  <c r="AF135" i="4"/>
  <c r="AF97" i="4"/>
  <c r="AF73" i="4"/>
  <c r="AF49" i="4"/>
  <c r="AF50" i="4"/>
  <c r="AF46" i="4"/>
  <c r="AF173" i="4"/>
  <c r="AF183" i="4"/>
  <c r="AF188" i="4"/>
  <c r="AF187" i="4"/>
  <c r="AF189" i="4"/>
  <c r="AF191" i="4"/>
  <c r="AF192" i="4"/>
  <c r="AF163" i="4"/>
  <c r="AF69" i="4"/>
  <c r="AF103" i="4"/>
  <c r="AF104" i="4"/>
  <c r="AF100" i="4"/>
  <c r="AF99" i="4"/>
  <c r="AF153" i="4"/>
  <c r="AF85" i="4"/>
  <c r="AF67" i="4"/>
  <c r="AF34" i="4"/>
  <c r="AF35" i="4"/>
  <c r="AF37" i="4"/>
  <c r="AF36" i="4"/>
  <c r="AF107" i="4"/>
  <c r="AF114" i="4"/>
  <c r="AF124" i="4"/>
  <c r="AF129" i="4"/>
  <c r="AF134" i="4"/>
  <c r="AF145" i="4"/>
  <c r="AF165" i="4"/>
  <c r="AF166" i="4"/>
  <c r="AF169" i="4"/>
  <c r="AF177" i="4"/>
  <c r="AF178" i="4"/>
  <c r="AF180" i="4"/>
  <c r="AF182" i="4"/>
  <c r="AF16" i="4"/>
  <c r="AF176" i="4"/>
  <c r="AF179" i="4"/>
  <c r="AF181" i="4"/>
  <c r="AF60" i="4"/>
  <c r="AF98" i="4"/>
  <c r="AF142" i="4"/>
  <c r="AF125" i="4"/>
  <c r="AF41" i="4"/>
  <c r="AF55" i="4"/>
  <c r="AF56" i="4"/>
  <c r="AF57" i="4"/>
  <c r="AF58" i="4"/>
  <c r="AF52" i="4"/>
  <c r="AF20" i="4"/>
  <c r="AF21" i="4"/>
  <c r="AF22" i="4"/>
  <c r="AF42" i="4"/>
  <c r="AF51" i="4"/>
  <c r="AF152" i="4"/>
  <c r="AF88" i="4"/>
  <c r="AF39" i="4"/>
  <c r="AF40" i="4"/>
  <c r="AF53" i="4"/>
  <c r="AF160" i="4"/>
  <c r="AF96" i="4"/>
  <c r="AF171" i="4"/>
  <c r="AF84" i="4"/>
  <c r="AF31" i="4"/>
  <c r="AF63" i="4"/>
  <c r="AF158" i="4"/>
  <c r="AF146" i="4"/>
  <c r="AF113" i="4"/>
  <c r="AF92" i="4"/>
  <c r="AF30" i="4"/>
  <c r="AF66" i="4"/>
  <c r="AF151" i="4"/>
  <c r="AF90" i="4"/>
  <c r="AF115" i="4"/>
  <c r="AF86" i="4"/>
  <c r="AF148" i="4"/>
  <c r="AF149" i="4"/>
  <c r="AF117" i="4"/>
  <c r="AF116" i="4"/>
  <c r="AF71" i="4"/>
  <c r="AF72" i="4"/>
  <c r="AF61" i="4"/>
  <c r="AF111" i="4"/>
  <c r="AF110" i="4"/>
  <c r="AF109" i="4"/>
  <c r="AF108" i="4"/>
  <c r="AF167" i="4"/>
  <c r="AF87" i="4"/>
  <c r="AF70" i="4"/>
  <c r="AF89" i="4"/>
  <c r="AF155" i="4"/>
  <c r="AF93" i="4"/>
  <c r="AF24" i="4"/>
  <c r="AF23" i="4"/>
  <c r="AF25" i="4"/>
  <c r="AF26" i="4"/>
  <c r="AF27" i="4"/>
  <c r="AF28" i="4"/>
  <c r="AF29" i="4"/>
  <c r="AF59" i="4"/>
  <c r="AF75" i="4"/>
  <c r="AF74" i="4"/>
  <c r="AF105" i="4"/>
  <c r="AF78" i="4"/>
  <c r="AF81" i="4"/>
  <c r="AF80" i="4"/>
  <c r="AF82" i="4"/>
  <c r="AF79" i="4"/>
  <c r="AF77" i="4"/>
  <c r="AF76" i="4"/>
  <c r="AF83" i="4"/>
  <c r="AF65" i="4"/>
  <c r="AF101" i="4"/>
  <c r="AF62" i="4"/>
  <c r="AF106" i="4"/>
  <c r="AF211" i="4"/>
  <c r="AF64" i="4"/>
  <c r="AF44" i="4"/>
  <c r="AF43" i="4"/>
  <c r="AF95" i="4"/>
  <c r="AF133" i="4"/>
  <c r="AF144" i="4"/>
  <c r="AF47" i="4"/>
  <c r="AF48" i="4"/>
  <c r="AF9" i="4"/>
  <c r="AF14" i="4"/>
  <c r="AF17" i="4"/>
  <c r="AF18" i="4"/>
  <c r="AF19" i="4"/>
  <c r="AF32" i="4"/>
  <c r="AF33" i="4"/>
  <c r="AF184" i="4"/>
  <c r="AF15" i="4"/>
  <c r="AF11" i="4"/>
  <c r="AF10" i="4"/>
  <c r="AF12" i="4"/>
  <c r="AF13" i="4"/>
  <c r="AF94" i="4"/>
  <c r="AF199" i="4"/>
  <c r="AF186" i="4"/>
</calcChain>
</file>

<file path=xl/sharedStrings.xml><?xml version="1.0" encoding="utf-8"?>
<sst xmlns="http://schemas.openxmlformats.org/spreadsheetml/2006/main" count="2453" uniqueCount="595">
  <si>
    <t>Main County</t>
  </si>
  <si>
    <t>Entire Counties</t>
  </si>
  <si>
    <t>Notes</t>
  </si>
  <si>
    <t>Albany</t>
  </si>
  <si>
    <t>Albany, Fulton, Montgomery, Rensselaer, Schenectady, Schoharie</t>
  </si>
  <si>
    <t>Carpenter</t>
  </si>
  <si>
    <t>Albany, Fulton, Greene, Montgomery, Rensselaer, Schenectady, Schoharie</t>
  </si>
  <si>
    <t>District 2</t>
  </si>
  <si>
    <t>District 5</t>
  </si>
  <si>
    <t>District 12</t>
  </si>
  <si>
    <t>Dutchess</t>
  </si>
  <si>
    <t>Columbia, Dutchess, Orange, Sullivan, Ulster</t>
  </si>
  <si>
    <t>District 11</t>
  </si>
  <si>
    <t>District 1</t>
  </si>
  <si>
    <t>Erie</t>
  </si>
  <si>
    <t>Cattaraugus: Townships of Persia and Perrysburg</t>
  </si>
  <si>
    <t>District 3</t>
  </si>
  <si>
    <t>District 7</t>
  </si>
  <si>
    <t>District 8</t>
  </si>
  <si>
    <t>District 6</t>
  </si>
  <si>
    <t>Dutchess, Orange, Sullivan, Ulster</t>
  </si>
  <si>
    <t>Cattaraugus: Only the Township of Perrysburg and the Village of Gowanda.</t>
  </si>
  <si>
    <t>Monroe</t>
  </si>
  <si>
    <t>Livingston, Monroe, Ontario, Wayne</t>
  </si>
  <si>
    <t>Wyoming: Only the Townships of Castile, Gainsville, Genesee Falls, Perry, Pike and Warsaw.</t>
  </si>
  <si>
    <t>Long Island</t>
  </si>
  <si>
    <t>Nassau, Suffolk</t>
  </si>
  <si>
    <t>District 4</t>
  </si>
  <si>
    <t>Onondaga</t>
  </si>
  <si>
    <t>Wyoming: Only the Townships of Genesee Falls, Castile, Perry, Warsaw, Gainesville,Pike.</t>
  </si>
  <si>
    <t>Putnam, Westchester</t>
  </si>
  <si>
    <t>Albany, Columbia, Fulton, Hamilton, Montgomery, Rensselaer, Saratoga, Schenectady, Schoharie, Warren, Washington</t>
  </si>
  <si>
    <t>Greene: Portion of the County North of a line following the South limits of the City of Catskill in a westerly direction from the Hudson River to State Highway 23A. Then continuing on 23A to the road following the Little West Kill and continuing along this road to Delaware County. Otsego: Only the Towns of Decatur and Worchester</t>
  </si>
  <si>
    <t>Electrician</t>
  </si>
  <si>
    <t>NYC</t>
  </si>
  <si>
    <t>Greene: All of the city of Catskill and that portion of the countythat lies north of Route 23A.</t>
  </si>
  <si>
    <t>Otsego: Only the Towns of Decatur and Worchester</t>
  </si>
  <si>
    <t>Albany, Clinton, Columbia, Delaware, Essex, Greene, Rensselaer, Saratoga, Schenectady, Schoharie, Warren, Washington</t>
  </si>
  <si>
    <t>Fulton: Only the Townships of Broadalbin, Mayfield, Northampton, Bleecker and Johnstown</t>
  </si>
  <si>
    <t>Benefit: plus 3% of hourly wage</t>
  </si>
  <si>
    <t>Hamilton: Only the Townships of Hope, Benson and Wells.</t>
  </si>
  <si>
    <t>Montgomery: Only the Townships of Florida, Amsterdam, Charleston, Glen, Mohawk and Root</t>
  </si>
  <si>
    <t>Otsego: Only the Towns of Unadilla, Butternuts, Morris, Otego, Oneonta, Laurens, Millford, Maryland and Worchester</t>
  </si>
  <si>
    <t>Fulton: Only the Townships of Broadalbin, Mayfield, Northampton,Bleeker and Johnstown.</t>
  </si>
  <si>
    <t>Ironworker</t>
  </si>
  <si>
    <t>Hamilton: Only the Townships of Hope, Benson and Wells</t>
  </si>
  <si>
    <t>Montgomery: Only the Townships of Florida, Amsterdam, Charleston,Glen, Mohawk and Root.</t>
  </si>
  <si>
    <t>Otsego: Only the Townships of Unadilla, Butternut,Morris, Otego,Oneonta, Laurens, Millford, Maryland and Worchester.</t>
  </si>
  <si>
    <t>Ornamental, Reinforcing, Rodman, Structural &amp; Recast, Mover/Rigger, Fence Erector, Stone Derrickman, Curtain Wall installer, and Metal Window Installer</t>
  </si>
  <si>
    <t>Ornamental, Reinforcing, Rodman, Structural &amp; Precast, Mover/Rigger, Fence Erector, Stone Derrickman, Curtain Wall Installer, Metal Window Installer</t>
  </si>
  <si>
    <t>Ironworker - Sheeter</t>
  </si>
  <si>
    <t>Albany, Rensselaer, Washington</t>
  </si>
  <si>
    <t>Columbia: Only the Townships of Stuyvesant, Stockport, Kinderhook, New Lebanon, Canaan, Ghent, Chatham and Austerlitz.</t>
  </si>
  <si>
    <t>Greene: Entire county except the Township of Catskill</t>
  </si>
  <si>
    <t>Saratoga: Only the Townships of Halfmoon, Saratoga, Stillwater and Waterford</t>
  </si>
  <si>
    <t>Laborer</t>
  </si>
  <si>
    <t>Columbia: Only the Townships of Stuyvesant, Stockport, Kinderhook,New Lebanon, Canaan, Ghent, Chatham and Austerlitz.</t>
  </si>
  <si>
    <t>Greene: Entire county except the Township of Catskill.</t>
  </si>
  <si>
    <t>Saratoga: Only the Townships of Halfmoon, Saratoga, Stillwater,and Waterford.</t>
  </si>
  <si>
    <t>Basic, Blaster, Wagon Drill, Formsetter, Laser Oper., Well Pointing</t>
  </si>
  <si>
    <t>Albany, Columbia, Fulton, Greene, Hamilton, Montgomery, Rensselaer, Saratoga, Schenectady, Schoharie, Washington</t>
  </si>
  <si>
    <t>Albany, Clinton, Columbia, Essex, Franklin, Fulton, Greene, Hamilton, Montgomery, Rensselaer, Saratoga, Schenectady, Schoharie, Warren, Washington</t>
  </si>
  <si>
    <t>Warren: Only the Townships of Bolton, Lake George, Lake Luzerne,Queensbury, Stony Creek, Thurman &amp; Warrensburg.</t>
  </si>
  <si>
    <t>Mason</t>
  </si>
  <si>
    <t>Mason - Setter</t>
  </si>
  <si>
    <t>Bricklayer, Cement Mason, Plasterer/Fireproofing, Pointer/Caulker/Cleaner, Stone Mason</t>
  </si>
  <si>
    <t>Tile/Marble/Terrazzo</t>
  </si>
  <si>
    <t>Marble, Tile, Slate &amp; Terrazzo</t>
  </si>
  <si>
    <t>Mason - Finisher</t>
  </si>
  <si>
    <t>Millwright</t>
  </si>
  <si>
    <t>Albany, Clinton, Columbia, Essex, Franklin, Fulton, Greene, Hamilton, Montgomery, Otsego, Rensselaer, Saratoga, Schenectady, Schoharie, Warren, Washington</t>
  </si>
  <si>
    <t>Dutchess: Northern part of Dutchess (to the northern boundary line of City of Poughkeepsie, then due east to Route 115, then north along Route 115 to Bedelt Road, then east along Bedelt Road to VanWagner Road, then north along VanWagner Road to Bower Road, then east along Bower Road to Rte. 44, and along Rt. 44 east to route 343, then along route 343 east to the northern boundary of Town of Dover Plains, and east along the northern boundary of Town of Dover Plains to Connecticut).</t>
  </si>
  <si>
    <t>Bricklayer, Cement Mason, Plasterer/Fireproofing, Pointer/Caulker/Cleaner, Stone Mason, and Acid Brick</t>
  </si>
  <si>
    <t>Herkimer: East of a North/South line through the RailroadStation at Little Falls.</t>
  </si>
  <si>
    <t>Operating Engineer - Master Mechanic</t>
  </si>
  <si>
    <t>Albany, Chenango, Delaware, Fulton, Montgomery, Otsego, Rensselaer, Saratoga, Schenectady, Schoharie</t>
  </si>
  <si>
    <t>Operating Engineer - Class A1</t>
  </si>
  <si>
    <t>CLASS A1: Crane, Hydraulic Cranes, Tower Crane, Locomotive Crane, Piledriver, Cableway, Derricks, Whirlies, Dragline, Boom truck over 5 ton.</t>
  </si>
  <si>
    <t>Operating Engineer - Class A</t>
  </si>
  <si>
    <t>CLASS A: Maintenance Engineer, Self-Contained Crawler Drill, Hydraulic Rock drill,shovel, All Excavators including rubber tire &amp; full swing. Backhoe(except tractor mtd. rubber tired), Gradalls, Power road grader, all CMI equipment, Front-end rubber tire loader, Tractor-mounted drill (quarry master), Mucking machine, Concrete central mix plant, Concrete pump, Belcrete system, Automated asphalt concrete plant, Tractor road paver, Boom Trucks 5 ton &amp; under.</t>
  </si>
  <si>
    <t>Roofer</t>
  </si>
  <si>
    <t>Operating Engineer - Class B</t>
  </si>
  <si>
    <t>CLASS B: Backhoe(rubber tired backhoe/loader combination), Bulldozer, Push cat, Tractor, Traxcavator, Scraper, LeTourneau grader, Form fine Grader, Road Roller, Blacktop Roller, Blacktop Spreader, Power Brooms, Sweepers, Trenching Machine, Barber Greene loader, Side booms, Hydro hammer, Concrete spreader, Concrete finishing machine, One Drum Hoist, Power Hoisting(single drum), hoist-two drum or more, 3 Drum Eng., power hoisting (2 drum &amp; over) 2 &amp; 3 Drum &amp; Swing Engine, Hod Hoist, A-L Frame Winchs, Core &amp; Well Drillers(one drum), Post Hole Digger, CHB Vibro Tamp or Similar Mach. Batch Pin &amp; Plant Oper., Dinky Locom., Skid Steer loader, Track excav. 5/8 cu yd or under.</t>
  </si>
  <si>
    <t>Operating Engineer - Class C</t>
  </si>
  <si>
    <t>Sheet Metal Worker</t>
  </si>
  <si>
    <t>CLASS C: Forklift, High Lift, Lull, Oiler, Fireman and Heavy-duty Greaser, Boilers, Steam Generators, Vibrator, Mortar Mixer, Air Compressor, Dust Collector, Welding Machine, Well Point, Mechanical Heater, Generators, Temporary Light Plants, Concrete Pumps, Electric Submersible Pump 4" and over, Murphy type diesel generator, Conveyor, Elevators, Concrete Mixer and Belcrete power pack (Belcrete system), Seeding &amp; Mulching Machines, Pumps and Pump Truck.</t>
  </si>
  <si>
    <t>Albany, Fulton, Montgomery, Rensselaer, Saratoga, Schenectady, Schoharie</t>
  </si>
  <si>
    <t>Painter</t>
  </si>
  <si>
    <t>Brush, Roller, Spray, Dry Wall Taper, Paper Hanger, Epoxy, Scaffold, Sandblasting</t>
  </si>
  <si>
    <t>Albany, Columbia, Fulton, Greene, Montgomery, Rensselaer, Schenectady, Schoharie</t>
  </si>
  <si>
    <t>Hamilton: Only the Townships of Arietta, Benson, Hope, Indian Lake,Lake Pleasant, Morehouse and Wells.</t>
  </si>
  <si>
    <t>Saratoga: Only the Townships of Charlton, Clifton Park, Galway,Halfmoon, Milton, Stillwater and Waterford</t>
  </si>
  <si>
    <t>Plumber</t>
  </si>
  <si>
    <t>Plumber: Pipefitter, Steamfitter</t>
  </si>
  <si>
    <t>Albany, Clinton, Columbia, Essex, Fulton, Greene, Hamilton, Montgomery, Rensselaer, Saratoga, Schenectady, Warren, Washington</t>
  </si>
  <si>
    <t>Roofer/Waterproofer</t>
  </si>
  <si>
    <t>Sheetmetal Worker</t>
  </si>
  <si>
    <t>Albany, Columbia, Fulton, Greene, Montgomery, Rensselaer, Saratoga, Schenectady, Schoharie, Washington</t>
  </si>
  <si>
    <t>Warren: Only the Townships of Bolton, Warrensburg, Thurman,Stony Creek, Lake George, Lake Luzerne and Queensbury.</t>
  </si>
  <si>
    <t>Teamster - Group A</t>
  </si>
  <si>
    <t>GROUP # A: Straight trucks, winch, transit mix on the site, road oilers, dump trucks, pick-ups, panel, water trucks, fuel trucks on the site (including nozzle).</t>
  </si>
  <si>
    <t>Teamster - Group B</t>
  </si>
  <si>
    <t>GROUP # B: Low boy or Low boy trailer, Euclids or similar equipment.</t>
  </si>
  <si>
    <t>Cattaraugus: Only the Townships of Ashford, East Otto, Ellicottville, Farmersville, Freedom, Franklinville, Lyndon, Machias, Mansfield, New Albion, Otto, Perrysburg, Persia and Yorkshire.</t>
  </si>
  <si>
    <t>Genesee: Only the Townships of Alabama, Alexander, Darien, Oakfield,Pembroke and that portion of the Towns of Batavia and Elba that are west of Little Tonawanda Creek; Tonawanda Creek; the City limits of Batavia (in effect prior to Feb. 1, 1970) and State Highway 98 north of the City of Batavia, then north on Highway 98 to the Orleans County line.</t>
  </si>
  <si>
    <t>Wyoming: Only the Townships of Arcade, Attica, Bennington, Eagle,J ava, Orangeville, Sheldon and Wethersfield.</t>
  </si>
  <si>
    <t>Benefit: add 3% of the posted straight time or applicable premium wage rate.</t>
  </si>
  <si>
    <t>Cattaraugus, Chautauqua</t>
  </si>
  <si>
    <t>Erie: All except the Town of Grand Island north of Whitehaven Road.</t>
  </si>
  <si>
    <t>Allegany: Entire county except the Towns of Birdsall, Burns and Grove.</t>
  </si>
  <si>
    <t>Genesee: Only the Townships of Alabama, Alexander, Darien and Pembroke</t>
  </si>
  <si>
    <t>Steuben: Only the Townships of Canisteo, Freemont, Greenwood,Hartsville, Hornell, Hornellsville, Howard, Jasper, Troupsburg and West Union</t>
  </si>
  <si>
    <t>Wyoming: Only the Townships of Arcade, Attica, Bennington, Eagle,Gainsville, Java, Orangeville, Pike, Sheldon, Warsaw and Wethersfield.</t>
  </si>
  <si>
    <t>Niagara</t>
  </si>
  <si>
    <t>Erie: Only that portion of the Township of Grand Island north ofWhitehaven Road.</t>
  </si>
  <si>
    <t>Orleans: Only the Townships of Ridgeway, Shelby and Yates.</t>
  </si>
  <si>
    <t>Cattaraugus: Only the Townships of Perrysburg and the Village Gowanda.</t>
  </si>
  <si>
    <t>Laborer - Class A</t>
  </si>
  <si>
    <t>Iron Worker - Structural</t>
  </si>
  <si>
    <t>Laborer - Class B</t>
  </si>
  <si>
    <t>Laborer - Class C</t>
  </si>
  <si>
    <t>Laborer - Class D</t>
  </si>
  <si>
    <t>Laborer - Class E</t>
  </si>
  <si>
    <t>Laborer - Class F</t>
  </si>
  <si>
    <t>Erie, Niagara, Orleans</t>
  </si>
  <si>
    <t>Bricklayer, Tuck Pointer, Stone Mason</t>
  </si>
  <si>
    <t>Erie, Niagara</t>
  </si>
  <si>
    <t>Mason - Plasterer</t>
  </si>
  <si>
    <t>Mason - Tile Finisher</t>
  </si>
  <si>
    <t>Mason - Tile Setter</t>
  </si>
  <si>
    <t>Cattaraugus, Chautauqua, Erie, Orleans, Wyoming</t>
  </si>
  <si>
    <t>Genesee: Only that portion of the county that lies west of a line down the center of Route 98 excluding that area that lies within the City of Batavia.</t>
  </si>
  <si>
    <t>Operating Engineer - Asst. Master Mechanic</t>
  </si>
  <si>
    <t>Operating Engineer - Crane (Boom over 100ft)</t>
  </si>
  <si>
    <t>Bricklayer</t>
  </si>
  <si>
    <t>Operating Engineer - Crane (Boom over 200ft)</t>
  </si>
  <si>
    <t>Operating Engineer - Crane (Boom over 300ft)</t>
  </si>
  <si>
    <t>Allegany, Broome, Cattaraugus, Cayuga, Chautauqua, Chemung, Chenango, Cortland, Delaware, Erie, Genesee, Herkimer, Jefferson, Lewis, Livingston, Madison, Monroe, Niagara, Oneida, Onondaga, Ontario, Orleans, Oswego, Otsego, Schuyler, Seneca, St. Lawrence, Steuben, Tioga, Tompkins, Wayne, Wyoming, Yates</t>
  </si>
  <si>
    <t>Painter - Bridge &amp; Tunnel</t>
  </si>
  <si>
    <t>Cement Mason</t>
  </si>
  <si>
    <t>Painter - Tank</t>
  </si>
  <si>
    <t>Allegany, Erie, Genesee, Niagara, Orleans, Wyoming</t>
  </si>
  <si>
    <t>Painter - Basic Rate (Brush &amp; Roll)</t>
  </si>
  <si>
    <t>Albany, Clinton, Columbia, Essex, Franklin, Fulton, Greene, Hamilton, Herkimer, Montgomery, Otsego, Rensselaer, Saratoga, Schenectady, Schoharie, Warren, Washington</t>
  </si>
  <si>
    <t>Painter - Spray Painting, Wallcovering</t>
  </si>
  <si>
    <t>Operating Engineer - Building Work - Maintenance Engineers I</t>
  </si>
  <si>
    <t>Painter - Taping/DryWall Finisher</t>
  </si>
  <si>
    <t>Dutchess: Defined as north of the northern boundary line of City of Poughkeepsie then due east to Route 115 to Bedelt Road then east along Bedelt Road to VanWagner Road then north along VanWagner Road to Bower Road then east along Bower Road to Rte. 44 east to Route 343 then along Route 343 east to the northern boundary of Town of Dover Plains and east along the northern boundary of Town of Dover Plains to Connecticut.</t>
  </si>
  <si>
    <t>Erie, Niagara, Wyoming</t>
  </si>
  <si>
    <t>Allegany: Only the Townships of Allen, Angelica, Belfast, Caneadea, Centerville, Granger, Hume, New Hudson and Rushford</t>
  </si>
  <si>
    <t>Maintenance Engineers: Installing, repairing, maintaining, dismantling (of all equipment including: Steel Cutting and Bending Machines, Mechanical Heaters, Mine Hoists, Climbing Cranes, Tower Cranes, Linden Peine, Lorain, Liebherr, Mannes, or machines of a similar nature, Well Point Systems, Deep Well Pumps, Concrete Mixers with loading Device, Concrete Plants, Motor Generators when used for temporary power and lights)-driving maintenance trucks and truck-mounted welding machines-all pumps (regardless of size and motor power except River Cofferdam Pumps and Well Point Pumps)-when three or more motorized concrete buggies (ride type) are utilized on the Job sites they shall be serviced, maintained and repaired by the Maintenance Engineer, skid steer machines of a similar nature including bobcat.</t>
  </si>
  <si>
    <t>Cattaraugus: Only the Townships of Ashford, Dayton, East Otto, Ellicottville, Farmersville, Franklinville, Freedom, Leon, Lyndon, Machias, Mansfield, New Albion, Otto, Perrysburg, Persia and Yorkshire.</t>
  </si>
  <si>
    <t>Operating Engineer - Building Work - Maintenance Engineers II</t>
  </si>
  <si>
    <t>Chautauqua: Only the Townships of Arkwright, Charlotte, Cherry Creek, Dunkirk, Hanover, Pomfret, Portland, Ripley, Sheridan, Stockton, Villenova and Westfield.</t>
  </si>
  <si>
    <t>Genesee: Only the Townships of Alabama, Alexander, Batavia, Darien, Elba, Oakfield, Pembroke and the City of Batavia.</t>
  </si>
  <si>
    <t>Orleans: Only the Townships of Ridgeway, Shelby and Yates</t>
  </si>
  <si>
    <t>Plumber, Steamfitter</t>
  </si>
  <si>
    <t>Erie, Genesee, Niagara, Orleans, Wyoming</t>
  </si>
  <si>
    <t>Roofer - Asbestos Removal</t>
  </si>
  <si>
    <t>Roofer - Slate, Tile, Precast Tile/Slabs, Crete/Gypsum planks</t>
  </si>
  <si>
    <t>Maintenance Engineers on Pumps, Generators, Mixers and Heaters</t>
  </si>
  <si>
    <t>Operating Engineer - Building Work I</t>
  </si>
  <si>
    <t>Roofer - Damp and waterproofer, Composition, sprayers, aspalt mastic, steep roofers</t>
  </si>
  <si>
    <t>Genesee: Only in the Townships of Alabama, Darien and Pembroke.</t>
  </si>
  <si>
    <t>Wyoming: Only in the Townships of Arcade, Bennington, Java and Sheldon.</t>
  </si>
  <si>
    <t>Teamster - Groups 1-5</t>
  </si>
  <si>
    <t>Building/Heavy&amp;Highway</t>
  </si>
  <si>
    <t>Teamster - Dump Truck Operator</t>
  </si>
  <si>
    <t>Forklifts, Plaster (Platform machine), Plaster Bucket, Concrete Pump and all other equipment used for hoisting material.</t>
  </si>
  <si>
    <t>Livingston, Monroe</t>
  </si>
  <si>
    <t>Operating Engineer - Building Work II</t>
  </si>
  <si>
    <t>Genesee: Only the Townships of Bergen, Bethany, Byron, Leroy, Pavillion, Stafford, and that portion of the Townships of Batavia and Elba which lie east of a line following the Little Tonawanda Creek, north on the Tonawanda Creek to the City limits of Batavia, northwest and northeast around the City limits, but including the City of Batavia (in effect prior to 02/01/07), to State Highway 98, north on 98 to Orleans County.</t>
  </si>
  <si>
    <t>Ontario: Only the Townships of Bristol, Canadice, Naples, West Blooomfield, Richmond, South Bristol, East Bloomfield and Victor.</t>
  </si>
  <si>
    <t>Orleans: Only the townships of Clarendon, Kendall, and Murray</t>
  </si>
  <si>
    <t>Wayne: Only the Townships of Macedon, Marion, Ontario, Palmyra, Sodus, Walworth, Williamson</t>
  </si>
  <si>
    <t>Wyoming: Only the Townships of Castile, Covington, Gainesville, Genesee Falls, Middlebury, Perry, Pike and Warsaw.</t>
  </si>
  <si>
    <t>Benefit: plus 5% of wage</t>
  </si>
  <si>
    <t>Painter/Wallcover, Drywall Finishers, Spray Rate</t>
  </si>
  <si>
    <t>Chemung, Livingston, Monroe, Ontario, Yates</t>
  </si>
  <si>
    <t>Allegany: Only the Townships of Birdsall, Burns and Grove. Genesee: Only the Townships of Batavia, Bergen, Bethany, Byron, Elba, LeRoy, Oakfield, Pavillion, Stafford. Orleans: Only the Townships of Barre, Carlton, Clarendon, Gaines, Kendall, Murray, and Albion. Schuyler: Only the Townships of Dix, Orange, Reading and Tyron. Steuben: Only the Townships of Addison, Avoca, Bath , Bradford, Cameron, Campbell, Caton, Cohocton, Corning, Dansville, Erwin, Hornby, Lindley, Prattsburg, Pulteney, Rathbone, Thurston, Tuscarora, Urbana, Wayland, Wayne, Wheeler, Woodhull. Wayne: Only the Townships of Arcadia, Lyons, Macedon, Marion, Ontario, Palmyra, Sodus, Walworth, Willamson and Town of Newark. Wyoming: Only the Townships of Castile, Covington, Middlebury, Perry.</t>
  </si>
  <si>
    <t>Compressors, Welding Machines (Cutting Concrete-Tank Work), Paint Spraying, Sandblasting, Pumps (with the exclusion of Concrete Pumps), All Engines irrespective of Power (Power-Pac) used to drive Auxiliary Equipment, Air, Hydraulic, Jacking System, etc.</t>
  </si>
  <si>
    <t>Hamilton: Only the Towns of Arietta, Benson, Hope, Inlet, Lake Pleasant, Morehouse and Wells.</t>
  </si>
  <si>
    <t>Operating Engineer - Building Work III</t>
  </si>
  <si>
    <t>Saratoga: Only the Towns of Charlton, Clifton Park, Galway,Halfmoon, Milton, Stillwater and Waterford and the city of Mechanicville.</t>
  </si>
  <si>
    <t>Plumber, Pipefitter, Steamfitter</t>
  </si>
  <si>
    <t>Genesee, Livingston, Monroe, Orleans, Wyoming</t>
  </si>
  <si>
    <t>Ontario: Only the Townships of Victor, Farmington, E. Bloomfield, W. Bloorfield, Richmond, Bristol and Canadice.</t>
  </si>
  <si>
    <t>Wayne: Only the Townships of Ontario, Williamson, Sodus, Walworth, Marion, Macedon and Palmyra.</t>
  </si>
  <si>
    <t>Basic</t>
  </si>
  <si>
    <t>Double Drum</t>
  </si>
  <si>
    <t>Operating Engineer - Building Work IV</t>
  </si>
  <si>
    <t>Blaster</t>
  </si>
  <si>
    <t>Powder Monkey</t>
  </si>
  <si>
    <t>Stone Derrick, Cranes, Hydraulic Cranes Boom Trucks.</t>
  </si>
  <si>
    <t>Operating Engineer - Building Work V</t>
  </si>
  <si>
    <t>Drillers &amp; Asphalt Taker</t>
  </si>
  <si>
    <t>Chuck Tenders</t>
  </si>
  <si>
    <t>Dismantling and Erection of Cranes, Relief Engineer.</t>
  </si>
  <si>
    <t>Operating Engineer - Building Work VI</t>
  </si>
  <si>
    <t>Jackhammers, Mortar Mixer</t>
  </si>
  <si>
    <t>Pipelayers, Burners, Cutters</t>
  </si>
  <si>
    <t>Wyoming: Only the Townships of Arcade, Attica, Bennington, Eagle, Java, Orangeville, Sheldon and Wethersfield.</t>
  </si>
  <si>
    <t>4 Pole Hoist, Single Drum Hoists.</t>
  </si>
  <si>
    <t>Concrete Vibrators</t>
  </si>
  <si>
    <t>Field Engineer - Building Construction - Party Chief</t>
  </si>
  <si>
    <t>Steuben: Only the Townships of Canisteo, Freemont, Greenwood,Hartsville, Hornell, Hornellsville, Howard, Jasper, Troupsburg and West
Union</t>
  </si>
  <si>
    <t>Genesee, Livingston, Monroe, Ontario, Seneca, Wayne, Wyoming, Yates</t>
  </si>
  <si>
    <t>Field Engineer - Building Construction - Instrument Person</t>
  </si>
  <si>
    <t>Bricklayer, Cement Finish, Plasterer, Tuck Pointer, Stone Mason</t>
  </si>
  <si>
    <t>Erie: Only that portion of the Township of Grand Island north of Whitehaven Road.</t>
  </si>
  <si>
    <t>Allegany, Chemung, Livingston, Monroe, Ontario, Schuyler, Steuben, Wayne, Yates</t>
  </si>
  <si>
    <t>Field Engineer - Building Construction - Rodperson</t>
  </si>
  <si>
    <t>Genesee: Only that portion of the county that lies east of a linedrawn down the center of Route 98 and the entirety of the City of Batavia.</t>
  </si>
  <si>
    <t>Basic, Safety Man, Flagman, Tool Room Man, Nurseryman, Demolition Worker, Top Man, Wrecker, IBC Barriers Except on Structures, Guard Rail, Asphalt Shovelers, Foundation Laborer over 8' in Depth, Hod Carriers, Plaster Tender, Plaster Scaffold Builder, Pneumatic Gas, Electric Tool Operator including all forms of Busters, Jackhammers and Chipping Guns, Steel Burners.</t>
  </si>
  <si>
    <t>Operating Engineer - Class 1</t>
  </si>
  <si>
    <t>CLASS 1: Air Tugger; Crane; Derrick, Big Generator Plant Hoist( on steel erection); Dredge Cableway; Backhoe, Clamshell, Dragline: Carrier Mounted Backhoe with 360 degree swing. Dragline Shovel and Similar machines over three-eighths cu.yd.capacity(Fact.rating); Bridge Crane (all types); Caisson auger and similar type machine; Forklift (with Factory Rating of fifteen ft. or more lift); Hoist (on steel erection); Mucking Machines; Ross Carrier (and similar types); Three-Drum Hoist (when all three drums are in use); Hydraulic/Krupp drill types.</t>
  </si>
  <si>
    <t>Mortar Mixer, Asphalt Smoothers, Pneumatic Gas, Electric Tool Operator including all forms of Busters, Jackhammers and Chipping Guns over 8' in depth.</t>
  </si>
  <si>
    <t>Operating Engineer - Class 2</t>
  </si>
  <si>
    <t>CLASS 2: A-Frame Truck; Tractor Backhoe; Backfilling Mach., Hoist (1 or 2 drums); Barber Green &amp; similar mach.; Maintenance Engr(mechanic); Post Hole Digger; Bulldozer; Carry-all type scraper; Pumps (regardless of Motive Power), no more than four (4 in number not to exceed twenty (20 inches in total capacity; Fine Grade and Finish Rollers; Side Boom Tractor; Stone Crusher; Compressors: Four (4) not to exceed 2000 CFM combined capacity; or three( 3 or less with more than 1200 CFM, but not to exceed 2000 CFM; Concrete Mixer; Skid Steer loader with attachments; Concrete Pump; Concrete Placer; Tournadozer and similar types; Mechanical Slurry Machine (all kinds); Motor Grader; Belt Crete and similar type machines; Bituminous spreading machine, 3/8 yd. capacity or less (Factory Rating); Tournapull and similar types; Dinky Locomotives all types); Elevating Grader; Elevator; Trenching Machines; Mega Mixers &amp; Similar Type Mach.; Shot Crete Pump Mach.; Gunite Pump Mach; Fine Grade Machines (all kinds); Welder; Front End Loader; Forklift with Factory rating of less than fifteen (15) feet lift; Well Drill, High Pressure Boiler; Well Point System; EXCEPTION: Single electric pumps up to and incl. four (4 inches need not be manned.</t>
  </si>
  <si>
    <t>Worker on any Swing Scaffold, Blaster, Plumbing Laborer, Wagon Drill Operator, Bottomman (caisson or cofferdam), Laser Setter, Asphalt Rakers, Asphalt Screed Man.</t>
  </si>
  <si>
    <t>Operating Engineer - Class 3</t>
  </si>
  <si>
    <t>CLASS 3: Any combination (Not to exceed three (3) pieces of equipment); Welding; Machine or Mechanical Conveyor (over 12 ft.in length); Mechanical Heater; Roller (Fill and Grade); Pumps (regardless of motive power), No more than three (3) in number, not to exceed twelve (12) inches total capacity; Rubber Tired Tractor; Compressors -- three (3 or less not to exceed 1200 CFM combined capacity; Longitudinal Float; EXCEPTION: Single gasoline driven welding machine to 300 amps need not be manned.</t>
  </si>
  <si>
    <t>Plumber - Residential Rates (For 1, 2, and 3 Family Home Construction)</t>
  </si>
  <si>
    <t>Operating Engineer - Class 4</t>
  </si>
  <si>
    <t>Stone Cutter, Curb Setter and Flag Layer</t>
  </si>
  <si>
    <t>CLASS 4: Junior Engineers on Truck Cranes.</t>
  </si>
  <si>
    <t>Wearing of replaceable cartridge respirator</t>
  </si>
  <si>
    <t>Operating Engineer - Crane 1</t>
  </si>
  <si>
    <t>Plumber - Mechanical Equipment and Service</t>
  </si>
  <si>
    <t>Cranes 1 - Up to &amp; including 25 ton hydraulic cranes, all boom trucks</t>
  </si>
  <si>
    <t>Asbestos Removal, Deleader.</t>
  </si>
  <si>
    <t>Operating Engineer - Crane 2</t>
  </si>
  <si>
    <t>Cranes 2 - 26 to 250 ton capacity hydraulic &amp; lattice boom cranes and all "Euro-type" mobile tower crane</t>
  </si>
  <si>
    <t>Operating Engineer - Crane 3</t>
  </si>
  <si>
    <t>Cranes 3 - 251 ton capacity and over hydraulic and lattice boom cranes.</t>
  </si>
  <si>
    <t>Plumber - Pump &amp; Tank</t>
  </si>
  <si>
    <t>Monroe, Wayne, Yates</t>
  </si>
  <si>
    <t>Livingston: Only the Townships of Geneseo, Conesus, Caledonia, York,Avon, Lima, Leicester, Livonia, Mount Morris and Groveland.</t>
  </si>
  <si>
    <t>Ontario: Entire county except the Townships and City of Geneva.</t>
  </si>
  <si>
    <t>Painter - Base</t>
  </si>
  <si>
    <t>Bricklayer, Stone Mason, Tuck Pointer</t>
  </si>
  <si>
    <t>Steamfitter</t>
  </si>
  <si>
    <t>Painter - Spray</t>
  </si>
  <si>
    <t>Plasterer</t>
  </si>
  <si>
    <t>Painter - Sandblast</t>
  </si>
  <si>
    <t>Painter - Wall Covering</t>
  </si>
  <si>
    <t>Stone Mason - Setter</t>
  </si>
  <si>
    <t>Marble, Slate, Terrazzo, and Tile Finisher</t>
  </si>
  <si>
    <t>Painter - Drywall Taper-Finisher</t>
  </si>
  <si>
    <t>Marble, Slate, Terrazzo, and Tile Settler</t>
  </si>
  <si>
    <t>Teamster (Truck Driver - Dump Truck)</t>
  </si>
  <si>
    <t>Monroe, Ontario</t>
  </si>
  <si>
    <t>Allegany: Only the Townships of Alfred, Almond, Andover,Birdsall, Burns, Grove, Independence, Ward, Wellsville, W. Almond, Willing, Scio east of Rt. 19. Genesee: Only the Townships of Bergen, Bethany, Byron, Leroy,Pavillion and Stafford. Livingston: Only the Townships of Avon, Caledonia, Conesus, Geneseo,Groveland, Leicester, Lima, Livonia, Mt. Morris, Nunda, Ossian, Portage, Sparta, Springwater, W. Sparta and York. Orleans: Only the Townships of Albion, Barre, Carlton, Clarendon,Gaines, Kendall and Murray. Seneca: Only the Townships of Fayette, Junius, Ovid, Romulus, SenecaFalls, Tyre, Varick and Waterloo. Steuben: Only the Townships of Avoca, Cameron, Canisteo, Cohocton,Dansville, Freemont Greenwood, Harsville, Hornell, Hornellville, Howard, Jasper, Prattsburg, Pulteney, Rathbone, Troopsburg, Tuscarora, Wayland, W.Union, Wheeler and Woodhull. Wayne: Only the Townships of Arcadia (Newark) Galen (Clyde), Huron,Lyons, Macedon, Marion, Ontario, Palmyra, Rose, Sodus, Walworth and Williamson. Yates: Only the Townships of Barrington, Benton, Italy, Jerusalem,Middlesex, Milo, Potter, Starkey and Torrey.</t>
  </si>
  <si>
    <t>Teamster (Truck Driver - Tractor Trailer)</t>
  </si>
  <si>
    <t>Livingston, Monroe, Ontario, Wayne, Yates</t>
  </si>
  <si>
    <t>Roofer,Waterproofer</t>
  </si>
  <si>
    <t>Livingston, Monroe, Ontario, Seneca, Wayne, Yates</t>
  </si>
  <si>
    <t>Livingston, Monroe, Ontario</t>
  </si>
  <si>
    <t>CLASS A: Air Hoist, All Boom Type Equipment, All Pans and Carry-Alls, Archer Hoist, Asphalt Curb and Gutter Machines, Asphalt Roller, Asphalt Spreader or Paver, Automatic Fine Grade Machine (CMI or similar, first and second operator), Backhoe and Pullhoe, Backhoe and Pullhoe (tractor mounted, rubber tired), Back Filling Machine, Belt Placer (CMI or similar type), Bending Machine (Pipe), Bituminous Spreader and Mixer, Blacktop Plants (Automated and Non-automated), Blast or Rotary Drill (Truck or Track Mounted), Blower for Burning Brush, Boiler (when used for power), Boom Truck (excluding pick-up and delivery), Boring Machine, Bulldozer, Cableway, Cage Hoist, Caisson Auger, Central Mix Plant (and all concrete batching plants), Cherry Picker, Concrete Cleaning Decontamination Machine Operator, Concrete Curb and Gutter Machine, Concrete Curing Machine, Concrete Cutters (Vermeer or Similar Type), Concrete Mixer (over 1/2 cu yd.), Concrete Pavement Spreaders and Finishers, Concrete Paver, Concrete Pump, Conveyor, Core Drill, Crane, Crusher, Decon of Equipment, Derrick, Dragline, Dredge, Drill Rig (Tractor Mounted), Dual Drum Paver, Electric Pump used in conjunction with Well Point Systems, Elevating Grader (self propelled or towed), Elevator, Excavator (all purpose, hydraulically operated), Farm Tractor with Accessories, Fine Grade Machine, Forklift, Front End Loader, Generator (10 outlets or more), Gradall, Grader, Grout or Gunite Machine, Head Tower, Heavy Equipment Robotics Operator/Mechanic, Helicopter (when used for hoisting), Hoist (one drum), Hoisting Engine, Horizontal Directional Drill Locator, Horizontal Directional Drill Operator, Hydraulic Boom, Hydraulic Hammer (self-propelled), Hydraulic Pipe Jack Machine (or similar type machine), Hydraulic Rock Expander (or similar type machine), Hydraulic System Pumps, Hydro Crane, Hydro Hammer (or similar type), Industrial Tractor, Jersey Spreader, Kolman Plant Loader (and similar type loaders), Laser Screed, Locomotive, Lubrication Truck, Maintenance Engineer, Maintenance, Lubrication Unit or Truck, Mine Hoist, Mixer for Stabilized Base (self-propelled), Monorail, Motorized Hydraulic Pin Puller, Motorized Hydraulic Seeder, Mucking Machine, Mulching Machine, Multiple Drum Hoist (more than one drum in use), Overhead Crane, Peine Crane (or similar type), Pile Driver, Plant Engineer, Pneumatic Mixer, Post Hole Digger and Driver, Power Broom, Pump Crete, Push Button Hoist, Push or Snatch Cat, Quarry Master or equivalent, Road Widener, Rock Bit Sharpener (all types), Roller (all), Rolling Machine (pipe), Rotomill, Scissors Trucks, Lift, or Boom Lift of any type (when used for hoisting), Scoopmobile, Shovel, SideBoom, Skidsteer/Bobcat (Similar Type), Skimmer, Slip Form Paver (CMI or similar type), Snorkel/Vacuum Truck, Strato-Tower, Stump Chipping Machine, Tire Truck and Drivers performing tire repair (exclude outside vendor), Towed Roller, Tractor Drawn Belt-Type Grader/Loader, Tractor Shovel, Tractor with Towed Accessories, Tractor (when using winch power), Tractors, Trencher, Truck Crane, Truck Mechanic and Helper (exclude Teamsters when repairing their own trucks), Tunnel Shovel, Tube Finisher (CMI and similar type), Ultra High Pressure Waterjet Cutting Tool System Operator/Mechanic, Vacuum Blasting Machine Operator/Mechanic, Vibratory Compactor, Vibro Tamp, Well Drilling Machine, Well Point, Winch, Winch Truck with A Frame.</t>
  </si>
  <si>
    <t>Genesee: Only in the Townships of Oakfield, Elba, Batavia, Byron, Alexander, Bethany, Pavillion, Leroy, Strafford and Bergen.</t>
  </si>
  <si>
    <t>Teamster (Truck Driver - Euclid &amp; Turnapull Operator)</t>
  </si>
  <si>
    <t>Orleans: Only in the Townships of Gaines, Carlton, Barre, Kendall,Murray, Clarendon, and Albion.</t>
  </si>
  <si>
    <t>Steuben: Only in the Township of Wayland.</t>
  </si>
  <si>
    <t>Wayne: Only in the Townships of Ontario, Walworth and Macedon.</t>
  </si>
  <si>
    <t>Wyoming: Only in the Townships of Attica, Orangeville, Wethersfield,Eagle, Genesee Falls, Castile, Gainesville, Perry, Warsaw, Middlebury, Covington and Pike</t>
  </si>
  <si>
    <t>Group A: Concrete transportation (Ready Mix); Tractor and attached units (Except Low-Boys) and trucks of atual ten (10) tons capacity or over.</t>
  </si>
  <si>
    <t>Tile Layer - Setter</t>
  </si>
  <si>
    <t>CLASS B: Aggregate Bin, Aggregate Plant, Apprentice Engineer, Apprentice Engineer Driver, Articulated Off Road Material Hauler, Boiler (used in conjunction with production), CMI and similar type Concrete Spreads (Apprentice Engineer), Cement Bin, Chipping Machine and Chip Spreader, Compressors (4 or less), Compressors (any size, but subject to other provisions for Compressors, Dust Collectors, Generators, Mechanical Heaters, Pumps, Welding Machines - four of any type or combination), Concrete Mixer (1/2 cu. yd. and under), Fireman, Form Tamper, Form Trucks (excluding Teamster or delivery), Fuel Truck or Drivers (exclude Teamster or delivery), Heaters, Heating Boiler (used for temporary heat), Helper on Lubrication Unit or Truck, Jeep Trencher, Power Heaterman, Power Plant in excess of 10 K.W., Pumps, Revinius Widener, Steam Boilers (if manning or license by local law is required), Steam Cleaner (when used for cleaning equipment on the job site), Welding Machine (1 machine over 300 amps or 2 or 3 machines regardless of amps).</t>
  </si>
  <si>
    <t>Tile Finisher</t>
  </si>
  <si>
    <t>Group B: Truck-actual capacity ten (10) tons; helpers.</t>
  </si>
  <si>
    <t>Teamster - Group C</t>
  </si>
  <si>
    <t>Group C: Mechanics</t>
  </si>
  <si>
    <t>Mason Tender</t>
  </si>
  <si>
    <t>Teamster - Group D</t>
  </si>
  <si>
    <t>Group D: Tractor and Low-Boy.</t>
  </si>
  <si>
    <t>Painter - Brush &amp; Roller</t>
  </si>
  <si>
    <t>Teamster - Group E</t>
  </si>
  <si>
    <t>Group E: 25 ton and over tractors and low-boys moving engineers self-powered equipment.</t>
  </si>
  <si>
    <t>Cortland, Herkimer, Madison, Oneida, Oswego</t>
  </si>
  <si>
    <t>Onondaga: Entire County except Townships of Elbridge and Skaneateles.</t>
  </si>
  <si>
    <t>Cayuga: Townships of Ira, Locke, Sempronius, Sterling, Summerhill and Victory. Chenango: Only the Townships of Columbus, New Berlin and Sherburne.</t>
  </si>
  <si>
    <t>Otsego: Only the Townships of Plainfield, Richfield, Springfield,Cherry Hill, Roseboom, Middlefield, Otsego, Exeter, Edmeston, Burlington, Pittsfield and New Lebanon. Tompkins: Only the Township of Groton. Wayne: Only the Townships of Huron, Wolcott, Rose and Butler</t>
  </si>
  <si>
    <t>Painter - Spray &amp; Scaffold/Decorative/Sandblast</t>
  </si>
  <si>
    <t>Yates</t>
  </si>
  <si>
    <t>Onondaga: Townships of Elbridge and Skaneateles</t>
  </si>
  <si>
    <t>Cayuga: All Townships except Genoa, Ira, Sterling, Victory, Locke, Sempronius and Summerhill</t>
  </si>
  <si>
    <t>Ontario: Townships of Canandaigua, Farmington, Geneva, Gorham, Hopewell, Mancherster, Phelps and Seneca</t>
  </si>
  <si>
    <t>Seneca: All Townships expect Covert and Lodi</t>
  </si>
  <si>
    <t>Wayne: Townships of Arcadia, Galen, Lyons and Savannah</t>
  </si>
  <si>
    <t>Broome, Cayuga, Cortland, Onondaga, Oswego, Seneca, Tioga, Tompkins</t>
  </si>
  <si>
    <t>Paperhanger</t>
  </si>
  <si>
    <t>Chenango: Only the Townships of Lincklaen, Otselic, Pitcher,Pharsalia, German, McDonough, Preston, Norwich, Smithville, Oxford, Guilford, Greene, Coventry, Bainbridge and Afton.</t>
  </si>
  <si>
    <t>Jefferson: Only the Townships of Alexandria, Theresa, Clayton,Orleans Cape, Vincent, Lyme, Brownville, Pamelia, Leray, Hounsfield, Watertown, Rutland, Adams, Henderson, Rodman, Ellisburg, Lorraine and Worth.</t>
  </si>
  <si>
    <t>Madison: Only the Townships of Sullivan, Lenox, Lincoln, Fenner,Smithfield, Cazenovia, Nelson, DeRuyter and Georgetown.</t>
  </si>
  <si>
    <t>Schuyler: Only the Townships of Cayuta, Catherine, Hector and Montour.</t>
  </si>
  <si>
    <t>Wayne: Only the Townships of Galen, Savannah, Rose, Butler, Huron and Wolcott</t>
  </si>
  <si>
    <t>Cayuga, Onondaga, Oswego</t>
  </si>
  <si>
    <t>Plasterer - (Manhattan, Bronx, and Staten Island)</t>
  </si>
  <si>
    <t>Cattaraugus: Entire County except the Townships of Conewango, Leon, Napoli, New Albion, Randolph and South Valley.</t>
  </si>
  <si>
    <t>Madison: The townships of Sullivan and Cazenovia ONLY</t>
  </si>
  <si>
    <t>Chautauqua: Only the Townships of Awkright, Dunkirk, Hanover, Pomfret, Portland, Sheridan and Villenova.</t>
  </si>
  <si>
    <t>Livingston: Only the Townships of North Dansville, Nunda, Ossian,Portage, Sparta, Spring Water and West Sparta.</t>
  </si>
  <si>
    <t>Tile, Terrazzo, Marble</t>
  </si>
  <si>
    <t>Steuben: Only the Townships of Avoca, Canisteo, Cohocton, Dansville,Fremont, Greenwood, Hartsville, Hornellsville, Howard, Jasper, Prattsburg, Pulteney, Troupsburg, Tuscarora, Urbana, Wayland, Wayne, Woodhull, West Union, Wheeler, and the City of Hornell.</t>
  </si>
  <si>
    <t>Basic Rate (Brush &amp; Roll), Spray painting, wallcovering, abrasive and hydroblasting</t>
  </si>
  <si>
    <t>Cayuga, Onondaga</t>
  </si>
  <si>
    <t>Plasterer - (Brooklyn &amp; Queens)</t>
  </si>
  <si>
    <t>Mason - Cement Mason</t>
  </si>
  <si>
    <t>Cayuga, Cortland, Herkimer, Jefferson, Lewis, Madison, Oneida, Onondaga, Oswego, Seneca, St. Lawrence, Tompkins</t>
  </si>
  <si>
    <t>Plasterer - Tender</t>
  </si>
  <si>
    <t>Chautauqua: Only the Townships of Arkwright, Charlotte, Cherry Creek, Dunkirk, Hanover, Pomfret, Portland, Ripley, Sheridan, Stockton, Villenova, Westfield, City of Dunkirk and Village of Fredonia.</t>
  </si>
  <si>
    <t>Operating Engineer - Pile Driver</t>
  </si>
  <si>
    <t>Operating Engineer - Tower Crane</t>
  </si>
  <si>
    <t>Building/Heavy Highway</t>
  </si>
  <si>
    <t>Cayuga, Herkimer, Madison, Oneida, Onondaga, Seneca</t>
  </si>
  <si>
    <t>Painter - (Brush, Roller, Wallcovering, Sign Painting, Parking Lot, Hwy Striping, Lead based abatement)</t>
  </si>
  <si>
    <t>Painter - (Dry Wall Taper/Finisher, Drywall Machine Operator, Spray, Epoxy Brush Roller &amp; Spray, Sandblasting, Boatswain Chair, Swing Scaffold, Structural Steel ")</t>
  </si>
  <si>
    <t>Chemung, Cortland, Onondaga, Schuyler, Tompkins</t>
  </si>
  <si>
    <t>Madison: Only the Townships of Sullivan, Cazenovia and De Ruyter.</t>
  </si>
  <si>
    <t>Seneca: Only the Townships of Covert and Lodi.</t>
  </si>
  <si>
    <t>Steuben: Only the Townships of Addison, Bath, Bradford, Campbell,Canton, Corning, Erwin, Hornby, Lindley, Pulteney, Rathbone, Thurston, Tuscarora, Urbana and Wayne.</t>
  </si>
  <si>
    <t>Tioga: Only the Townships of Barton, Berkshire, Candor, Richford,Spencer, Nichols and Tioga.</t>
  </si>
  <si>
    <t>Genesee: Only the Townships of Bergen, Bethany, Byron, Leroy, Pavillion, Stafford, and that portion of the Townships of Batavia and Elba which lie east of a line following the Little Tonawanda Creek, north on the Tonawanda Creek to the City limits of Batavia, northwest and northeast around the City limits, but including the City of Batavia (in effect prior to 02/01/70), to State Highway 98, north on 98 to Orleans County.</t>
  </si>
  <si>
    <t>Ontario: Only the Townships of Bristol, Canadice, Naples, West Bloomfield, Richmond, South Bristol, East Bloomfield and Victor.</t>
  </si>
  <si>
    <t>Plumber/Steamfitter/Welder, Refrigeration</t>
  </si>
  <si>
    <t>Cayuga, Cortland, Franklin, Herkimer, Jefferson, Lewis, Madison, Oneida, Onondaga, Oswego, Seneca, St. Lawrence</t>
  </si>
  <si>
    <t>Benefit: plus 5.25% of wage</t>
  </si>
  <si>
    <t>Cayuga, Chenango, Cortland, Herkimer, Jefferson, Lewis, Madison, Oneida, Onondaga, Oswego, St. Lawrence</t>
  </si>
  <si>
    <t>Sheetmetal Worker - Under $10 million</t>
  </si>
  <si>
    <t>Sheetmetal Worker - Over $10 million</t>
  </si>
  <si>
    <t>Allegany: Only the Townships of Birdsall, Burns and Grove. Genesee: Only the Townships of Batavia, Bergen, Bethany, Byron, Elba, LeRoy, Oakfield, Pavillion, Stafford. Orleans: Only the Townships of Albion, Barre, Carlton, Clarendon, Gaines, Kendall, Murray, and Village of Holley. Schuyler: Only the Townships of Dix, Orange, Reading and Tyron. Steuben: Only the Townships of Addison, Avoca, Bath , Bradford, Cameron, Campbell, Caton, Cohocton, Corning, Dansville, Erwin, Hornby, Lindley, Prattsburg, Pulteney, Rathbone, Thurston, Tuscarora, Urbana, Wayland, Wayne, Wheeler, Woodhull. Wayne: Only the Townships of Arcadia, Lyons, Macedon, Marion, Ontario, Palmyra, Sodus, Walworth, Willamson and Village of Newark. Wyoming: Only the Townships of Castile, Covington, Middlebury, Perry.</t>
  </si>
  <si>
    <t>Onondaga, Oswego</t>
  </si>
  <si>
    <t>Madison: Only the Townships of Cazenovia, De Ruyter, Fenner, Georgetown,Lenox, Nelson and Sullivan.</t>
  </si>
  <si>
    <t>Teamster - Groups A-D (Under $5 Million)</t>
  </si>
  <si>
    <t>Structural, Reinforcing, Ornamental, Fence Erector, Welder, Stone Derrick Man, Mach. Mov./Rigger, Precast Concrete Erector, Window/Curtainwall erector, Pre-engineered Building.</t>
  </si>
  <si>
    <t>Teamster - Group A (Over $5 Million)</t>
  </si>
  <si>
    <t>Teamster - Group B (Over $5 Million)</t>
  </si>
  <si>
    <t>Teamster - Group C (Over $5 Million)</t>
  </si>
  <si>
    <t>Teamster - Group D (Over $5 Million)</t>
  </si>
  <si>
    <t>Genesee, Livingston, Monroe, Ontario, Orleans, Seneca, Wayne, Wyoming, Yates</t>
  </si>
  <si>
    <t>Laborer - Group A</t>
  </si>
  <si>
    <t>Sullivan, Ulster</t>
  </si>
  <si>
    <t>Dutchess: All of the county except for the towns of Fishkill,East Fishkill, and Beacon.</t>
  </si>
  <si>
    <t>Basic Rate</t>
  </si>
  <si>
    <t>Delaware: Only in the Townships of Andes, Harpersfield, Kortwright,Stamford, Bovina, Roxbury, Middletown and those portions of Colchester and Hancock south of the East Branch of the Delaware River.</t>
  </si>
  <si>
    <t>Greene: That portion of the county south of a line following the south limits of the city of Catskill in a Westerly direction from the Hudson River to Highway 23A along 23A to the road following the Little Westkill and continuing along this road to Delaware County.</t>
  </si>
  <si>
    <t>Electrician Wireman/Technician</t>
  </si>
  <si>
    <t>Benefit: plus 6% of wage</t>
  </si>
  <si>
    <t>Laborer - Group D</t>
  </si>
  <si>
    <t>Orange, Putnam, Rockland</t>
  </si>
  <si>
    <t>Dutchess: Towns of Fishkill, East Fishkill, and Beacon.</t>
  </si>
  <si>
    <t>Dutchess, Orange, Putnam, Rockland, Sullivan, Ulster</t>
  </si>
  <si>
    <t>Laborer - Group E</t>
  </si>
  <si>
    <t>Structural, Reinforcing, Ornamental, Chain Link Fence</t>
  </si>
  <si>
    <t>Power Monkey</t>
  </si>
  <si>
    <t>Columbia: Only the Townships of Ancram, Claverack, Clermont, Copake,Gallatin, Germantown, Greenport, Hillsdale, Livingston, and Taghkanic</t>
  </si>
  <si>
    <t>Laborer - Group 1</t>
  </si>
  <si>
    <t>GROUP #1: General Laborer, Mason tenders, Carpenter Tenders, Labor Stripping and Cleaning Forms, Laborer Grading and Digging Ditches, Sweepers and Cleaners.</t>
  </si>
  <si>
    <t>Laborer - Group F</t>
  </si>
  <si>
    <t>Laborer - Group 2</t>
  </si>
  <si>
    <t>Air Track Drill, Wagon Drill and Asphalt Rakers</t>
  </si>
  <si>
    <t>GROUP # 2 Skilled Laborer, Hod Carriers, Plasterers helpers, Scaffold Builders (padlock and self-supporting scaffold 14' or under all runways), Mortar Mixers (machine and hand), Concrete Mixers (by machine under 21E), Vibrators, Form Setters, Working Labor Foreman, Jack Hammers and Oper. Signal Men, Gunniting, Shop Stewards, Motor Buggs, Water Pumps(2" or under), Barco Machine, Wreckers, Paving Breaker, Power Saw Operators, Other Laborer Machine Operators.</t>
  </si>
  <si>
    <t>Laborer - Group G</t>
  </si>
  <si>
    <t>Chuck Tender, all work on hanging or winging scaffold, work at heights outside the building where safety lines and belts are required, boson's chair.</t>
  </si>
  <si>
    <t>Dutchess, Sullivan, Ulster</t>
  </si>
  <si>
    <t>Orange: Entire county except the Township of Tuxedo.</t>
  </si>
  <si>
    <t>Mason - Bricklayer, Cement Mason Bldg, Plasterer/Stone Mason, Pointer/Caulker</t>
  </si>
  <si>
    <t>Laborer - Group H</t>
  </si>
  <si>
    <t>District 9</t>
  </si>
  <si>
    <t>Jack hammers, mortar mixers, paving breakers, concrete vibrators operators other than in (J), Barco tampers, jumping jacks.</t>
  </si>
  <si>
    <t>Dutchess: (*NOTE: This description is in effect up to 08/31/2006). *South of a West/East line through Dutchess County starting at the Northern Boundary of the City of Poughkeepsie. (**NOTE: This change takes effect on 09/01/2006)**The part of Dutchess (defined by the northern boundary line of City of Poughkeepsie, then due east to Route 115, then north along Route 115 to Bedell Road, then east along Bedell Road to VanWagner Road, then north along VanWagner Road to Bower Road, then east along Bower Road to Rte. 44, and along Rt. 44 east to route 343, then along route 343 east to the northern boundary of Town of Dover Plains, and east along the northern boundary of Town of Dover Plains to the border line of the State of Connecticut,and bordered on the west by the middle of the Hudson River).</t>
  </si>
  <si>
    <t>Laborer - Group I</t>
  </si>
  <si>
    <t>Pipe Layers, burners, and cutters for wrecking and demolition</t>
  </si>
  <si>
    <t>Benefits: plus $7.10 per hour worked</t>
  </si>
  <si>
    <t>Laborer - Group J</t>
  </si>
  <si>
    <t>Operating Engineer - Group I (100 tons or greater)</t>
  </si>
  <si>
    <t>Concrete vibrators for architectural concrete</t>
  </si>
  <si>
    <t>*All Tower Cranes, all Climbing Cranes and all Cranes of 100 ton capacity or greater.</t>
  </si>
  <si>
    <t>Operating Engineer - Group I-A</t>
  </si>
  <si>
    <t>Operating Engineer - Group I-B</t>
  </si>
  <si>
    <t>Bricklayer, Cement Mason, Plasterer, Stone Mason, Tuck Pointer</t>
  </si>
  <si>
    <t>GROUP I-B: Compressor (Steel Erection), Mechanic (Outside All Types, Negative Air Machine (Asbestos Removal), Pulse Meter, Push Button (Buzz Box), Elevator, Welder.</t>
  </si>
  <si>
    <t>Operating Engineer - Group II-A</t>
  </si>
  <si>
    <t>GROUP II-A: Bulldozer D6 and Under, Compactor Self-Propelled, Grader, Machines Pulling Sheep's Foot Roller, Roller 4 ton and over, Scrapers-20 yards Struck and Under, Vibratory Rollers, etc.</t>
  </si>
  <si>
    <t>Operating Engineer - Group III-A</t>
  </si>
  <si>
    <t>GROUP III-A: Asphalt Plant, Boiler (High Pressure), Concrete Mixing Plants, Concrete Pump, Fireman, Forklift, Forklift (Electric) Joy Drill or similar Tractor Drilling Machine, Loader-1 1/2 yards and under, Locomotive (All Sizes), MixerConcrete-21E and over, Portable Asphalt Plant, Portable Batch Plant, Portable Crusher, Quarry Master, StoneCrusher, Well Drilling Machine, Well Point System, Concrete Buggy, One Yard and Up Ride on Dumper, Benford or Similar,Bobcat.</t>
  </si>
  <si>
    <t>Chemung, Cortland, Livingston, Monroe, Ontario, Schuyler, Steuben, Tompkins, Wayne</t>
  </si>
  <si>
    <t>Operating Engineer - Group III-B</t>
  </si>
  <si>
    <t>GROUP III-B: Compressor Over 125 cu.Feet, Conveyor Belt Machine Regardless of Size, Compressor Plant, Ladder Hoist, Lighting Unit (Portable &amp; Generator), Stud Machine, Welding Machine (Steel Erection &amp; Excavation).</t>
  </si>
  <si>
    <t>Genesee: Only that portion of the county that lies east of a line drawn down the center of Route 98, and the entirety of the City of Batavia.</t>
  </si>
  <si>
    <t>Operating Engineer - Group IV-A</t>
  </si>
  <si>
    <t>GROUP IV-A: Air Tractor Drill, Batch Plant, Bending Machine, Concrete Breaker, Concrete Spreader, Curb Cutter Machine, Farm Tractor (all types), Finishing Machine-Concrete, Material Hopper-sand stone-cement, Mixer-Concrete-Under 21E, Mulching Grass Spreader, Pump-Gypsum etc, Fine Grading Machine, Roller under 4 Ton Hepa Vac Clean Air Machine, Spreading and Fine Grading Machine, Steel Cutting Machine, Siphon Pump-air-steam, Tar Joint Machine, Turbo Jet Burner or Similar Equipment, Vibrator (1 to 5), Fine Grading Machine, Roof Hoist (Tugger Hoist), Television Cameras for Water, Sewer, Gas etc. Pump-Plaster-Grout-Fireproofing.</t>
  </si>
  <si>
    <t>Operating Engineer - Group IV-B</t>
  </si>
  <si>
    <t>GROUP IV-B: Compressor to 125 feet, Dust Collector, Heater all types, Pump, Pump Station (Water and Sewer), Steam Jenny, Sweeper, Chipper, Mulcher.</t>
  </si>
  <si>
    <t>Operating Engineer - Group VI-B (Utility Man)</t>
  </si>
  <si>
    <t>Operating Engineer - Group VI-B (Warehouse Man)</t>
  </si>
  <si>
    <t>Operating Engineer - Class # A1</t>
  </si>
  <si>
    <t>Crane 1 - Up to &amp; including 250 ton capacity Hydraulic &amp; lattice boom Cranes, all Boom Trucks</t>
  </si>
  <si>
    <t>CLASS A1: Crane, Hydraulic Cranes, Tower Crane, Locomotive Crane, Piledriver, Cableway, Derricks, Whirlies, Dragline, Boom truck over 5 ton</t>
  </si>
  <si>
    <t>Operating Engineer - Class # A</t>
  </si>
  <si>
    <t>Crane 2 - 251 ton capacity and over Hydraulic and Lattice Boom Cranes.</t>
  </si>
  <si>
    <t>Operating Engineer - Class # B</t>
  </si>
  <si>
    <t>Crane 3 - All Tower Cranes (when needing to climb up) including mobile self-erecting (Potain and similar type).</t>
  </si>
  <si>
    <t>Livingston: Only the Townships of Geneseo, Conesus, Caledonia, York, Avon, Lima, Leicester, Livonia, Mount Morris and Groveland.</t>
  </si>
  <si>
    <t>Ontario: Entire county except the Township and City of Geneva.</t>
  </si>
  <si>
    <t>Operating Engineer - Class # C</t>
  </si>
  <si>
    <t>Forklift, High Lift, Lull, Oiler, Fireman and Heavy-duty Greaser, Boilers, Steam Generators, Vibrator, Mortar Mixer, Air Compressor, Dust Collector, Welding Machine, Well Point, Mechanical Heater, Generators, Temporary Light Plants, Concrete Pumps, Electric Submersible Pump 4" and over, Murphy type diesel generator, Conveyor, Elevators, Concrete Mixer and Belcrete power pack (Belcrete system), Seeding &amp; Mulching Machines, Pumps and Pump Truck.</t>
  </si>
  <si>
    <t>Columbia, Dutchess, Greene, Orange, Sullivan, Ulster</t>
  </si>
  <si>
    <t>Painter - (Brush/Paper Hanger, Dry Wall Finisher, Lead Abatement, Sandblaster-Painter)</t>
  </si>
  <si>
    <t>Painter - (Spray Rate)</t>
  </si>
  <si>
    <t>Delaware: Only the Townships of Middletown and Roxbury.</t>
  </si>
  <si>
    <t>Ulster: Entire county (including Wallkill and Shawangunk Prisons in Town of Shawangunk) EXCEPT for remainder of Town of Shawangunk, and Towns of Plattekill, Marlboro, and Wawarsing.</t>
  </si>
  <si>
    <t>Benefits: plus $2.24 per hour worked</t>
  </si>
  <si>
    <t>Bronx, Dutchess, Kings, New York, Orange, Putnam, Queens, Richmond, Rockland, Sullivan, Ulster, Westchester</t>
  </si>
  <si>
    <t>Dutchess, Orange, Putnam, Rockland, Sullivan, Ulster, Westchester</t>
  </si>
  <si>
    <t>Dutchess, Orange, Rockland, Sullivan, Ulster</t>
  </si>
  <si>
    <t>Teamster - Group 1</t>
  </si>
  <si>
    <t>GROUP 1: LeTourneau Tractors, Double Barrel Euclids, Athney Wagons and similar equipment (except when hooked to scrapers), Low Beds, I-Beam and Pole Trailers, Tire Trucks and Tractor and Trailers with 5 axles and over, articulated back dumps and road oil distributors.</t>
  </si>
  <si>
    <t>Teamster - Group 1A</t>
  </si>
  <si>
    <t>GROUP 1A: Drivers on detachable Gooseneck Low Bed Trailers rated over 35 tons.</t>
  </si>
  <si>
    <t>Teamster - Group 2</t>
  </si>
  <si>
    <t>GROUP 2: All equipment 25 yards and up to and including 30 yard bodies and cable Dump Trailers and Powder and Dynamite Trucks.</t>
  </si>
  <si>
    <t>Teamster - Group 3</t>
  </si>
  <si>
    <t>GROUP 3: All Equipment up to and including 24-yard bodies, Mixer Trucks, Dump Crete Trucks and similar types of equipment, Fuel Trucks and Batch Trucks and all other Tractor Trailers.</t>
  </si>
  <si>
    <t>Teamster - Group 4</t>
  </si>
  <si>
    <t>GROUP 4: Ten Wheelers, Grease Trucks and Tillerman.</t>
  </si>
  <si>
    <t>Teamster - Group 5</t>
  </si>
  <si>
    <t>GROUP 5: Straight Trucks.</t>
  </si>
  <si>
    <t>Livingston, Monroe, Ontario, Yates</t>
  </si>
  <si>
    <t>Teamster - Group 6</t>
  </si>
  <si>
    <t>Allegany: Only the Townships of Alfred, Almond, Andover, Birdsall, Burns, Grove, Independence, that portion of Scio which lies east of RT. 19, Ward, Wellsville, W. Almond and Willing Genesee: Only the Townships of Bergen, Bethany, Byron, Leroy, Pavillion and Stafford. Orleans: Only the Townships of Albion, Barre, Carlton, Clarendon, Gaines, Kendall and Murray. Seneca: Only the Townships of Fayette, Junius, Ovid, Romulus, Seneca Falls, Tyre, Varick and Waterloo. Steuben: Only the Townships of Avoca, Cameron, Canisteo, Cohocton, Dansville, Freemont, Greenwood, Harsville, City of Hornell, Hornelsville, Howard, Jasper, Pulteney, Prattsburg, Rathbone, Troopsburg, Tuscarora, W. Union, Wayland, Wheeler and Woodhull. Wayne: Only the Townships of Arcadia (Newark), Galen (Clyde), Huron, Macedon, Marion, Lyons, Ontario, Palmyra, Rose, Sodus, Walworth and Williamson.</t>
  </si>
  <si>
    <t>GROUP 6: Pick-up Trucks for hauling materials, parts, and Escort Man over-the-road.</t>
  </si>
  <si>
    <t>Electrician - (Electrician/Wireman, HVAC Controls, Fire Alarms)</t>
  </si>
  <si>
    <t>Benefits: Plus 35.5% of hourly wage paid</t>
  </si>
  <si>
    <t>Electrician - (Electrician, Electrical Maintenance)</t>
  </si>
  <si>
    <t>Bronx, Kings, Nassau, New York, Queens, Richmond, Suffolk, Westchester</t>
  </si>
  <si>
    <t>Ironworker - Derrickman/Rigger</t>
  </si>
  <si>
    <t>Roofer, Waterproofer</t>
  </si>
  <si>
    <t>Ironworker - (Ornamental, Chain Link Fence, Guide Rail Installation)</t>
  </si>
  <si>
    <t>Wage/Benefit: plus $1.25, may be distributed to wages and/or supplemental benefits</t>
  </si>
  <si>
    <t>Ironworker - (Structural, Riggers, Machinery Movers, Machinery Erectors)</t>
  </si>
  <si>
    <t>Rockland: Southern Section</t>
  </si>
  <si>
    <t>Ironworker - Reinforcing &amp; Metal Lathing</t>
  </si>
  <si>
    <t>Genesee: Only in the Townships of Oakfield, Elba, Batavia, Byron, Alexander, Bethany, Pavillion, Leroy, Stafford and Bergen.</t>
  </si>
  <si>
    <t>Laborer - Building Laborer</t>
  </si>
  <si>
    <t>Orleans: Only in the Townships of Gaines, Carlton, Barre, Kendall, Murray, Clarendon, and Albion.</t>
  </si>
  <si>
    <t>Wyoming: Only in the Townships of Attica, Orangeville, Wethersfield,Eagle, Genesee Falls, Castile, Gainesville, Perry, Warsaw, Middlebury, Covington and Pike.</t>
  </si>
  <si>
    <t>Bronx, Kings, Nassau, New York, Queens, Richmond, Suffolk</t>
  </si>
  <si>
    <t>Teamster - Group # 1</t>
  </si>
  <si>
    <t>Mason - Brick/Block Layer</t>
  </si>
  <si>
    <t>Mason - Mosaic &amp; Terrazzo Worker</t>
  </si>
  <si>
    <t>Mason - Mosaic &amp; Terrazzo Finisher</t>
  </si>
  <si>
    <t>Teamster - Group # 2</t>
  </si>
  <si>
    <t>Bronx, Kings, Nassau, New York, Orange, Putnam, Queens, Richmond, Rockland, Suffolk, Westchester</t>
  </si>
  <si>
    <t>Mason - Tile Setters</t>
  </si>
  <si>
    <t>Teamster - Group # 3</t>
  </si>
  <si>
    <t>Mason - Marble Restoration Finishers</t>
  </si>
  <si>
    <t>Operating Engineer - Class AA</t>
  </si>
  <si>
    <t>Teamster - Group # 4</t>
  </si>
  <si>
    <t>Operating Engineer - Class D</t>
  </si>
  <si>
    <t>Teamster - Group # 5</t>
  </si>
  <si>
    <t>Operating Engineer - Class E</t>
  </si>
  <si>
    <t>Otsego: Only the Townships of Plainfield, Richfield, Springfield, Cherry Valley, Roseboom, Middlefield, Otsego, Exeter, Edmeston, Burlington, Pittsfield and New Lebanon.</t>
  </si>
  <si>
    <t>Tompkins: Only the Township of Groton.</t>
  </si>
  <si>
    <t>Wayne: Only the Townships of Huron, Wolcott, Rose and Butler.</t>
  </si>
  <si>
    <t>Benefit: Plus 3% of hourly wage</t>
  </si>
  <si>
    <t>Bronx, Kings, Nassau, New York, Putnam, Queens, Richmond, Suffolk, Westchester</t>
  </si>
  <si>
    <t>Painter - Brush</t>
  </si>
  <si>
    <t>Painter - Spray &amp; Scaffold, Fire Escape, Decorator</t>
  </si>
  <si>
    <t>Painter - Paperhanger/Wall Coverer</t>
  </si>
  <si>
    <t>Ontario: Only the Townships of Canadaigua, Farmington, Geneva, Gorham, Hopewell, Manchester, Phelps and Seneca</t>
  </si>
  <si>
    <t>Seneca: All townships except Covert and Lodi</t>
  </si>
  <si>
    <t>Wayne: Only the Townships of Arcadia, Galen, Lyons, Savannah and Village of Newark.</t>
  </si>
  <si>
    <t>Painter - Drywall Taper</t>
  </si>
  <si>
    <t>Chenango: Only the Townships of Lincklaen, Otselic, Pitcher, Pharsalia, German, McDonough, Preston, Norwich, Smithville, Oxford, Guilford, Greene, Coventry, Bainbridge and Afton.</t>
  </si>
  <si>
    <t>Plumber - Maintenance Only</t>
  </si>
  <si>
    <t>Jefferson: Only the Townships of Alexandria, Theresa, Clayton, Orleans, Cape Vincent, Lyme, Brownville, Pamelia, LeRay, Hounsfield, Watertown, Rutland, Adams, Henderson, Rodman, Ellisburg, Lorraine and Worth.</t>
  </si>
  <si>
    <t>Madison: Only the Townships of Sullivan, Lenox, Lincoln, Fenner, Smithfield, Cazenovia, Nelson, DeRuyter and Georgetown.</t>
  </si>
  <si>
    <t>Schuyler: Only the Townships of Cayuta, Catharine, Hector and Montour.</t>
  </si>
  <si>
    <t>Plumber - Plumber/Pump &amp; Tank</t>
  </si>
  <si>
    <t>Structural, Reinforcing, Re-bar, Machinery Mover &amp; Rigger, Ornamental &amp; Curtain Wall, Window Wall, Pre-Glazed Metal Framed Windows Attached to Steel or Masonry Including Caulking, Fence Erector (Chain Link/Security), Sheeter/Bridge Rail, Pre-Cast Erector, Stone Derrickman, Pre-Engineered Building Erector, Welder</t>
  </si>
  <si>
    <t>Bronx, Kings, Nassau, New York, Queens, Richmond, Rockland, Suffolk, Westchester</t>
  </si>
  <si>
    <t>Sheetmetal Worker - Sign Erector</t>
  </si>
  <si>
    <t>Teamster - Truck Drive (Trailers)</t>
  </si>
  <si>
    <t>Teamster - Truck Drive (Straight Jobs)</t>
  </si>
  <si>
    <t>Bricklayer/Blocker, Fireproofing, Stone Mason, Pointer/Caulker/Cleaner, Cement Mason/Plaster</t>
  </si>
  <si>
    <t>Jefferson, Lewis, Onondaga, Oswego, St. Lawrence</t>
  </si>
  <si>
    <t>Cayuga, Cortland, Jefferson, Lewis, Madison, Oneida, Onondaga, Oswego, Seneca, St. Lawrence, Tompkins</t>
  </si>
  <si>
    <t>All cranes from 30 to 64 ton - Add $ .75 All lattice boom cranes 65 ton capacity &amp; over - Add $ 2.00 All hydraulic cranes 65 ton to 79 ton capacity - Add $ 1.35 All hydraulic cranes 80 ton to 99 ton capacity - Add $ 1.50 All hydraulic cranes 100 ton capacity and over - Add $ 2.00</t>
  </si>
  <si>
    <t>Lewis: Only the Townships of High Market, Lewis, Leyden, Lyonsdale, Osceola, Turin and West Turin.</t>
  </si>
  <si>
    <t>Ontario: The City and Township of Geneva.</t>
  </si>
  <si>
    <t>Oswego: Only the Townships of Amboy, Constantia, Williamstown and Oneida Lake.</t>
  </si>
  <si>
    <t>Painter - (Brush, Roller, Wallcovering, Sign Painting, Parking Lot, Hwy Striping, Lead based abatement, Drywall Taper, Finisher )</t>
  </si>
  <si>
    <t>Painter - (Drywall Machine Operator, Spray, Epoxy Brush Roller &amp; Spray, Sandblasting, Boatswain Chair, Swing Scaffold, Structural Steel "except bridges, tunnels, tanks)</t>
  </si>
  <si>
    <t>Madison: Only the Townships of Sullivan, Cazenovia and DeRuyter</t>
  </si>
  <si>
    <t>Steuben: Only the Townships of Addison, Bath, Bradford, Campbell, Caton, Corning, Erwin, Hornby, Lindley, Pulteney, Rathbone, Thurston, Tuscarora, Urbana and Wayne.</t>
  </si>
  <si>
    <t>Tioga: Only the Townships of Barton, Berkshire, Candor, Richford, Spencer, Nichols and Tioga.</t>
  </si>
  <si>
    <t>Plumber/Steamfitter, Pipefitter/Welder/HVAC, Refrigeration</t>
  </si>
  <si>
    <t>Sheetmetal Worker - Under $10 Million*</t>
  </si>
  <si>
    <t>*For Total Cost of Sheetmetal Contract Only</t>
  </si>
  <si>
    <t>Sheetmetal Worker - Over $10 Million*</t>
  </si>
  <si>
    <t>Madison: Only the Townships of Cazenovia, DeRuyter, Fenner, Georgetown, Lenox, Nelson and Sullivan.</t>
  </si>
  <si>
    <t>Oswego: All Townships except Redfield, Boylston and Sandy Creek.</t>
  </si>
  <si>
    <t>* Total project cost including General Construction, Plumbing, HVAC and Electrical</t>
  </si>
  <si>
    <t>Electrician - Electrical/Technician Products Under $250k</t>
  </si>
  <si>
    <t>Benefit: plus 6% of straight or premium wage</t>
  </si>
  <si>
    <t>Electrician - Electrical/Technician Products Over $250k</t>
  </si>
  <si>
    <t>Columbia: Only the Townships of Ancram, Claverack, Clermont, Copake, Gallatin, Germantown, Greenport, Hillsdale, Hudson, Livingston, Philmont and Taconic.</t>
  </si>
  <si>
    <t>Laborer - Group # 1</t>
  </si>
  <si>
    <t>All Laborers except those listed in Group 2</t>
  </si>
  <si>
    <t>Laborer - Group # 2</t>
  </si>
  <si>
    <t>Blaster, Laser Beam Oper., Asphalt Rakers, &amp; Drilling Equipment Only Where a Separate Air Compressor Unit Supplies Power</t>
  </si>
  <si>
    <t>Bricklayer, Cement Mason Bldg, Plasterer/Stone Mason, Pointer/Caulker</t>
  </si>
  <si>
    <t>Dutchess, Orange, Putnam, Sullivan, Ulster</t>
  </si>
  <si>
    <t>Tile, Marble, &amp; Terrazzo Mechanic/Setter</t>
  </si>
  <si>
    <t>Tile, Marble, &amp; Terrazzo Finisher</t>
  </si>
  <si>
    <t>Dutchess: All the counties of Westchester and Putnam and the southern part of Dutchess County defined by the northern boundary line of the City of Poughkeepsie, then due east to Route 115, then north along Route 115 to Bedell Road, then east along Bedell Road to Van Wagner Road, then north along Van Wagner Road to Bower Road, then east along Bower Road to Route 44 and along Route 44 east to Route 343, then along Route 343 east to the northern boundary of Town of Dover Plains and east along the northern boundary of Town of Dover Plains to the border line of the State of Connecticut and bordered on the west by the middle of the Hudson River.</t>
  </si>
  <si>
    <t>Benefits: + $8.02 per hour worked</t>
  </si>
  <si>
    <t>Operating Engineer - Group I (Cranes 100 Tons and over)</t>
  </si>
  <si>
    <t>Cranes (All types 100 tons and over), Tower, Climbing, Conventional, Hydraulic.</t>
  </si>
  <si>
    <t>GROUP I-A: Barber Green Loader-Euclid Loader, Bulldozer, Carrier-Trailer Horse, Concrete Cleaning Decontamination Machine Operator,Concrete-Portable Hoist, Conway or Similar Mucking Machines, Elevator &amp; Cage, Excavators all types, Front End Loaders, Gradall, Shovel, Backhoe, etc.(Crawler or Truck), Heavy Equipment Robotics Operator/Mechanic, Hoist Engineer-Material, Hoist Portable Mobile Unit, Hoist-Single, Double or Triple Drum, Horizontal Directional Drill Locator, Horizontal Directional Drill Operator,and Jersey Spreader, Letourneau or Tournapull(Scrapers over 20 yards Struck), Lift Slab Console, etc., Lull HiLift or Similar, Maintenance Engineer, Master Environmental Maintenance Mechanics, Mucking Machines Operator/Mechanic or Similar Type, Overhead Crane, Pavement Breaker(Air Ram), Paver(Concrete), Post Hole Digger, Power House Plant, Road Boring Machine, Road Mix Machine, Ross Carrier and Similar Machines, Rubber tire double end backhoes and similar machines, Scoopmobile Tractor-Shovel Over 1.5 yards, Shovel (Tunnels), Spreader (Asphalt) Telephie(Cableway), Tractor Type Demolition Equipment, Trenching Machines-Vermeer Concrete Saw Trencher and Similar, Ultra High Pressure Waterjet Cutting Tool System, Vacuum Blasting Machine operator/mechanic, Winch Truck A Frame).</t>
  </si>
  <si>
    <t>GROUP I-B: Compressor (Steel Erection), Mechanic (Outside All Types, Negative Air Machine (Asbestos Removal),Push Button (Buzz Box) Elevator.</t>
  </si>
  <si>
    <t>Operating Engineer - Group II</t>
  </si>
  <si>
    <t>GROUP II: Bulldozer D6 and Under, Compactor Self-Propelled, Concrete Pump, Crane Operator in Training(Over 100 Tons, Grader, Machines Pulling Sheep's Foot Roller, Roller 4 ton and over, Scrapers-20 yards Struck and Under, Vibratory Rollers, Welder.</t>
  </si>
  <si>
    <t>GROUP III-A: Asphalt Plant, Concrete Mixing Plants, Concrete Buggy(One yard and up, Ride on dumper,Benford or Similar) Fire Watchman, Forklift(All power soucres),Joy Drill or similar,Tractor Drilling Machine, Loader(1 1/2 yards and under),Portable Asphalt Plant, Portable Batch Plant, Portable Crusher, Skid Steer( Bobcat or similar), Stone Crusher, Well Drilling Machine, Well Point System.</t>
  </si>
  <si>
    <t>GROUP III-B: Compressor Over 125 cu.Feet, Conveyor Belt Machine Regardless of Size, Compressor Plant, Ladder Hoist, Lighting Unit (Portable &amp; Generator), Stud Machine.</t>
  </si>
  <si>
    <t>GROUP IV-A: Batch Plant, Concrete Breaker, Concrete Spreader, Curb Cutter Machine, Finishing Machine-Concrete, Fine Grading Machine, Hepa Vac Clean Air Machine, Material Hopper(sand stone-cement), Mulching Grass Spreader, Pump Gypsum etc, Pump-PlasterGrout-Fireproofing. Roller(Under 4 Ton),Spreading and Fine Grading Machine, Steel Cutting Machine, Siphon Pump, Tar Joint Machine, Television Cameras for Water, Sewer, Gas etc. Turbo Jet Burner or Similar Equipment, Vibrator (1 to 5),</t>
  </si>
  <si>
    <t>GROUP IV-B: Compressor(Under 125 cu.Feet), Heater(All Types), Lighting Unit (Portable &amp; Generator) Pump,Pump Station(Water,Sewer, Portable, Temporary), Steam Jenny, Sweeper, Chipper, Mulcher, Welding Machine (Steel Erection &amp; Excavation)</t>
  </si>
  <si>
    <t>GROUP VI-B: Utility Man, Warehouse Man.</t>
  </si>
  <si>
    <t>CLASS A1: Crane, hydraulic cranes, tower crane, locomotive crane, piledriver, cableway, derricks,whirlies, dragline, boom trucks over 5 tons.</t>
  </si>
  <si>
    <t>CLASS A: Shovel, all Excavators (including rubber tire full swing), Gradalls, power road grader, all CMI equipment, front-end rubber tire loader, tractormounted drill (quarry master), mucking machine, concrete central mix plant, concrete pump, belcrete system, automated asphalt concrete plant, and tractor road paver, boom trucks 5 tons and under, maintenance engineer, self-contained crawler drill-hydraulic rock drill.</t>
  </si>
  <si>
    <t>CLASS B: Backhoes (rubber tired backhoe/loader combination), bulldozer, pushcat, tractor, traxcavator, scraper, LeTourneau grader, form fine grader, self-propelled soil compactor (fill roller), asphalt roller, blacktop spreader, power brooms, sweepers, trenching machine, Barber Green loader, side booms, hydro hammer, concrete spreader, concrete finishing machine, one drum hoist, power hoisting (single drum), hoist two drum or more, three drum engine, power hoisting (two drum and over), two drum and swinging engine, three drum swinging engine, hod hoist, A-L frame winches, core and well drillers (one drum), post hole digger, model CHB Vibro-Tamp or similar machine, batch bin and plant operator, dinky locomotive, skid steer loader, track excavator 5/8 cubic yard or smaller, front end rubber tired loader under four cubic yards, vacum machine (mounted or towed).</t>
  </si>
  <si>
    <t>CLASS C: Fork lift, high lift, all terrain fork lift: or similar, oiler, fireman and heavy-duty greaser, boilers and steam generators, pump, vibrator, motor mixer, air compressor, dust collector, welding machine, well point, mechanical heater, generators, temporary light plants, electric submersible pumps 4" and over, murphy type diesel generator, conveyor, elevators, concrete mixer, beltcrete power pack (belcrete system), seeding, and mulching machines, pumps.</t>
  </si>
  <si>
    <t>Plumber &amp; Steamfitter</t>
  </si>
  <si>
    <t>Benefits: + $2.73 per hour worked</t>
  </si>
  <si>
    <t>GROUP 1: LeTourneau Tractors, Double Barrel Euclids, Athney Wagons and similar equipment (except when hooked to scrapers), I-Beam and Pole Trailers, Tire Trucks, Tractor and Trailers with 5 axles and over, Articulated Back Dumps and Road Oil Distributors, Articulated Water Trucks and Fuel Trucks, positions requiring a HAZMAT CDL endorsement.</t>
  </si>
  <si>
    <t>GROUP 3: All Equipment up to and including 24-yard bodies, Mixer Trucks, Dump Crete Trucks and similar types of equipment, Fuel Trucks, Batch Trucks and all other Tractor Trailers, Hi-Rail Truck.</t>
  </si>
  <si>
    <t>GROUP 4: Tri-Axles, Ten Wheelers, Grease Trucks, Tillerman, Pattern Trucks, Intinuator Trucks. Water Trucks.</t>
  </si>
  <si>
    <t>Benefits: Plus 16% of hourly wage paid</t>
  </si>
  <si>
    <t>Benefits: Plus 12% of hourly wage paid</t>
  </si>
  <si>
    <t>Ironworker - (Rigger, Stone Derrickman)</t>
  </si>
  <si>
    <t>Ironworker - (Structural Bridges Machinery)</t>
  </si>
  <si>
    <t>Rockland: Southern section - south of Convent Road and east of Blue Hills Road.</t>
  </si>
  <si>
    <t>Mason - Mosaic &amp; Terrazzo Mechanic</t>
  </si>
  <si>
    <t>Mason - Building-Marble Restoration</t>
  </si>
  <si>
    <t>Marble, Stone &amp; Terrazzo Polisher, etc</t>
  </si>
  <si>
    <t>Nassau, Rockland, Suffolk, Westchester</t>
  </si>
  <si>
    <t>Mason - Tile Finishers</t>
  </si>
  <si>
    <t>2007-08</t>
  </si>
  <si>
    <t>2017-18</t>
  </si>
  <si>
    <t>District Number</t>
  </si>
  <si>
    <t>Benefit Notes</t>
  </si>
  <si>
    <t>Mid-Hudson</t>
  </si>
  <si>
    <t>Syracuse</t>
  </si>
  <si>
    <t>Rochester</t>
  </si>
  <si>
    <t>Buffalo</t>
  </si>
  <si>
    <t>Putnam, Suffolk, Westchester</t>
  </si>
  <si>
    <t>Nassau: All of Nassau except the areas described below: Atlantic Beach, Ceaderhurst, East Rockaway, Gibson, Hewlett, Hewlett Bay, Hewlett Neck, Hewlett Park, Inwood, Lawrence, Lido Beach, Long Beach, parts of Lynbrook, parts of Oceanside, parts of Valley Stream, and Woodmere. Starting on the South side of Sunrise Hwy in Valley Stream running east to Windsor and Rockaway Ave., Rockville Centre is the boundary line up to Lawson Blvd. turn right going west all the above territory. Starting at Union Turnpike and Lakeville Rd. going north to Northern Blvd. the west side of Lakeville road to Northern blvd. At Northern blvd. going east the district north of Northern blvd. to Port Washington Blvd. West of Port Washington blvd.to St.Francis Hospital then north of first traffic light to Port Washington and Sands Point, Manor HAven, Harbour Acres.</t>
  </si>
  <si>
    <t>Bronx, Kings, New York, Queens, Richmond</t>
  </si>
  <si>
    <t>Nassau: Atlantic Beach, Ceaderhurst, East Rockaway,Hewlett, Hewlett Bay, Hewlett Neck, Hewlett Park, Inwood, Lawrence, Lido Beach, Long Beach, parts of Lynbrook, parts of Oceanside, parts of Valley Stream, and Woodmere. Starting on South side of Sunrise Hwy in Valley Stream running east to Windsor and Rockaway Ave, Rockville is the boundary line up to Lawson Blvd, turning right going west all the above territory. Starting at Union Turnpike &amp;Lakeville Rd going north to northern Blvd. the west side of Lakeville Rd to Northern Blvd. At Northern Blvd doing east the district north of Northern blvd to Port Washington blvd. West of Port Washington blvd to St.Francis Hospital then north of first traffic light to Port Washington &amp; Sands Point, Manor Haven, &amp; Harbour Acres.</t>
  </si>
  <si>
    <t>Base Wage= $40</t>
  </si>
  <si>
    <t>Teamster - Truck Driver (Trailers)</t>
  </si>
  <si>
    <t>Steamfitter - Steam/Sprinkler Fitter</t>
  </si>
  <si>
    <t>Teamster - Truck Driver (Straight Jobs)</t>
  </si>
  <si>
    <t>CLASS B: Backhoe(rubber tired backhoe/loader combination), Bulldozer, Push cat, Tractor, Traxcavator, Scraper, LeTourneau grader, Form fine</t>
  </si>
  <si>
    <t>Bricklayer, Blocklayer, Stone Mason, Concrete Finisher, Plasterer, Reractory, Pointer, Caulker, Cleaner, Fireproofer*, Snythetic Plastering, Gunite Nozzeman, Cutting of Concrete, Grout Nozzeman, Bush</t>
  </si>
  <si>
    <t>GROUP I-A: Barber Green Loader-Euclid Loader, Bulldozer, Carrier-Trailer Horse, Concrete Cleaning Decontamination Machine Operator,Concrete-Portable Hoist, Conway or Similar Mucking Machines, Elevator &amp; Cage, Excavators all types, Front End Loaders, Gradall, Shovel, Backhoe, etc.(Crawler or Truck), Heavy Equipment Robotics Operator/Mechanic, Hoist Engineer-Material, Hoist Portable Mobile Unit, Hoist-Single, Double or Triple Drum, Horizontal Directional Drill Locator, Horizontal Directional Drill Operator,and Jersey Spreader, Letourneau or Tournapull(Scrapers over 20 yards Struck), Lift Slab Console, etc., Lull HiLift or Similar, Maintenance Engineer, Master</t>
  </si>
  <si>
    <t>Benefits: Plus $8.57 per hour worked</t>
  </si>
  <si>
    <t>Steamfitter - Steam fitter, Sprinkler Fitter</t>
  </si>
  <si>
    <t>Benefits: Plus $10.49 per hour worked</t>
  </si>
  <si>
    <t>Benefits: Plus $10.51 per hour worked</t>
  </si>
  <si>
    <t>Benefits: Plus $8.42 per hour worked</t>
  </si>
  <si>
    <t>Change</t>
  </si>
  <si>
    <t>Total Benefits</t>
  </si>
  <si>
    <t>New York State Prevailing Wage Compensation Survey</t>
  </si>
  <si>
    <t>Data compiled by Mark Walsh</t>
  </si>
  <si>
    <t>Source: Prevailing Wage Schedules from New York State Department of Labor (https://applications.labor.ny.gov/wpp/publicViewPWChanges.do?method=showIt) and New York City Comptroller's office (https://comptroller.nyc.gov/services/for-the-public/prevailing-wage/wage-schedules/)</t>
  </si>
  <si>
    <t>Region</t>
  </si>
  <si>
    <t>Job Description</t>
  </si>
  <si>
    <t>Wages</t>
  </si>
  <si>
    <t>Benefits</t>
  </si>
  <si>
    <t>Partial County - 1</t>
  </si>
  <si>
    <t>Partial County - 2</t>
  </si>
  <si>
    <t>Partial County - 3</t>
  </si>
  <si>
    <t>Partial County - 4</t>
  </si>
  <si>
    <t>Partial County - 5</t>
  </si>
  <si>
    <t>$ Change - Wages</t>
  </si>
  <si>
    <t>% Change - Wages</t>
  </si>
  <si>
    <t>$ Change - Benefits</t>
  </si>
  <si>
    <t>% Change - Benefits</t>
  </si>
  <si>
    <t>Benefit Share of Increase</t>
  </si>
  <si>
    <t>Ratio Benefits to Wages</t>
  </si>
  <si>
    <t>Wages + Benefits</t>
  </si>
  <si>
    <t>Total Comp. $ Change</t>
  </si>
  <si>
    <t>Wages and Benefits listed are hourly figures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</si>
</sst>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0.00"/>
  </numFmts>
  <fonts count="14" x14ac:knownFonts="1">
    <font>
      <sz val="12"/>
      <color rgb="FF000000"/>
      <name val="Calibri"/>
    </font>
    <font>
      <sz val="12"/>
      <color rgb="FF000000"/>
      <name val="Calibri"/>
      <family val="2"/>
    </font>
    <font>
      <u/>
      <sz val="12"/>
      <color theme="10"/>
      <name val="Calibri"/>
      <family val="2"/>
    </font>
    <font>
      <u/>
      <sz val="12"/>
      <color theme="11"/>
      <name val="Calibri"/>
      <family val="2"/>
    </font>
    <font>
      <b/>
      <sz val="18"/>
      <color rgb="FF000000"/>
      <name val="Calibri"/>
      <family val="2"/>
    </font>
    <font>
      <sz val="14"/>
      <color rgb="FF000000"/>
      <name val="Calibri"/>
      <family val="2"/>
    </font>
    <font>
      <sz val="12"/>
      <color rgb="FF000000"/>
      <name val="Franklin Gothic Medium"/>
      <family val="2"/>
    </font>
    <font>
      <sz val="10"/>
      <color rgb="FF000000"/>
      <name val="Franklin Gothic Book"/>
      <family val="2"/>
    </font>
    <font>
      <b/>
      <sz val="12"/>
      <color theme="1"/>
      <name val="Franklin Gothic Medium"/>
      <family val="2"/>
    </font>
    <font>
      <b/>
      <sz val="12"/>
      <color rgb="FF000000"/>
      <name val="Franklin Gothic Medium"/>
      <family val="2"/>
    </font>
    <font>
      <b/>
      <sz val="18"/>
      <color rgb="FF000000"/>
      <name val="Franklin Gothic Medium"/>
      <family val="2"/>
    </font>
    <font>
      <sz val="14"/>
      <color rgb="FF000000"/>
      <name val="Franklin Gothic Book"/>
      <family val="2"/>
    </font>
    <font>
      <sz val="12"/>
      <color rgb="FF000000"/>
      <name val="Franklin Gothic Book"/>
      <family val="2"/>
    </font>
    <font>
      <i/>
      <sz val="14"/>
      <color rgb="FF000000"/>
      <name val="Franklin Gothic Book"/>
      <family val="2"/>
    </font>
  </fonts>
  <fills count="5">
    <fill>
      <patternFill patternType="none"/>
    </fill>
    <fill>
      <patternFill patternType="gray125"/>
    </fill>
    <fill>
      <patternFill patternType="solid">
        <fgColor rgb="FFFFFFFF"/>
        <bgColor rgb="FFFFFFFF"/>
      </patternFill>
    </fill>
    <fill>
      <patternFill patternType="solid">
        <fgColor theme="0"/>
        <bgColor indexed="64"/>
      </patternFill>
    </fill>
    <fill>
      <patternFill patternType="solid">
        <fgColor theme="0"/>
        <bgColor rgb="FF000000"/>
      </patternFill>
    </fill>
  </fills>
  <borders count="26">
    <border>
      <left/>
      <right/>
      <top/>
      <bottom/>
      <diagonal/>
    </border>
    <border>
      <left/>
      <right/>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thin">
        <color auto="1"/>
      </right>
      <top style="medium">
        <color auto="1"/>
      </top>
      <bottom/>
      <diagonal/>
    </border>
    <border>
      <left style="thin">
        <color auto="1"/>
      </left>
      <right/>
      <top style="medium">
        <color auto="1"/>
      </top>
      <bottom/>
      <diagonal/>
    </border>
    <border>
      <left/>
      <right/>
      <top style="thin">
        <color auto="1"/>
      </top>
      <bottom/>
      <diagonal/>
    </border>
    <border>
      <left style="thin">
        <color auto="1"/>
      </left>
      <right style="medium">
        <color auto="1"/>
      </right>
      <top style="medium">
        <color auto="1"/>
      </top>
      <bottom style="thin">
        <color auto="1"/>
      </bottom>
      <diagonal/>
    </border>
    <border>
      <left/>
      <right style="medium">
        <color auto="1"/>
      </right>
      <top style="thin">
        <color auto="1"/>
      </top>
      <bottom/>
      <diagonal/>
    </border>
    <border>
      <left/>
      <right style="thin">
        <color auto="1"/>
      </right>
      <top style="medium">
        <color auto="1"/>
      </top>
      <bottom style="thin">
        <color auto="1"/>
      </bottom>
      <diagonal/>
    </border>
    <border>
      <left style="medium">
        <color auto="1"/>
      </left>
      <right style="thin">
        <color auto="1"/>
      </right>
      <top/>
      <bottom/>
      <diagonal/>
    </border>
    <border>
      <left style="medium">
        <color auto="1"/>
      </left>
      <right style="thin">
        <color auto="1"/>
      </right>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medium">
        <color auto="1"/>
      </right>
      <top/>
      <bottom/>
      <diagonal/>
    </border>
    <border>
      <left style="thin">
        <color auto="1"/>
      </left>
      <right style="medium">
        <color auto="1"/>
      </right>
      <top/>
      <bottom style="medium">
        <color auto="1"/>
      </bottom>
      <diagonal/>
    </border>
  </borders>
  <cellStyleXfs count="192">
    <xf numFmtId="0" fontId="0" fillId="0" borderId="0"/>
    <xf numFmtId="9" fontId="1" fillId="0" borderId="0" applyFon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cellStyleXfs>
  <cellXfs count="63">
    <xf numFmtId="0" fontId="0" fillId="0" borderId="0" xfId="0" applyFont="1" applyAlignment="1"/>
    <xf numFmtId="0" fontId="0" fillId="0" borderId="0" xfId="0" applyFont="1" applyAlignment="1">
      <alignment horizontal="left"/>
    </xf>
    <xf numFmtId="0" fontId="0" fillId="0" borderId="0" xfId="0" applyFont="1" applyAlignment="1"/>
    <xf numFmtId="0" fontId="4" fillId="0" borderId="0" xfId="0" applyFont="1" applyAlignment="1">
      <alignment horizontal="left"/>
    </xf>
    <xf numFmtId="2" fontId="0" fillId="0" borderId="0" xfId="0" applyNumberFormat="1" applyFont="1" applyAlignment="1"/>
    <xf numFmtId="0" fontId="5" fillId="0" borderId="0" xfId="0" applyFont="1" applyAlignment="1"/>
    <xf numFmtId="0" fontId="5" fillId="0" borderId="0" xfId="0" applyFont="1" applyAlignment="1">
      <alignment horizontal="left"/>
    </xf>
    <xf numFmtId="0" fontId="0" fillId="0" borderId="1" xfId="0" applyFont="1" applyBorder="1" applyAlignment="1"/>
    <xf numFmtId="164" fontId="7" fillId="3" borderId="1" xfId="0" applyNumberFormat="1" applyFont="1" applyFill="1" applyBorder="1" applyAlignment="1"/>
    <xf numFmtId="0" fontId="7" fillId="3" borderId="1" xfId="0" applyFont="1" applyFill="1" applyBorder="1" applyAlignment="1"/>
    <xf numFmtId="9" fontId="7" fillId="3" borderId="1" xfId="0" applyNumberFormat="1" applyFont="1" applyFill="1" applyBorder="1" applyAlignment="1"/>
    <xf numFmtId="9" fontId="7" fillId="3" borderId="1" xfId="1" applyNumberFormat="1" applyFont="1" applyFill="1" applyBorder="1" applyAlignment="1"/>
    <xf numFmtId="0" fontId="6" fillId="0" borderId="0" xfId="0" applyFont="1" applyAlignment="1">
      <alignment vertical="center"/>
    </xf>
    <xf numFmtId="2" fontId="5" fillId="0" borderId="0" xfId="0" applyNumberFormat="1" applyFont="1" applyAlignment="1">
      <alignment horizontal="left"/>
    </xf>
    <xf numFmtId="2" fontId="5" fillId="0" borderId="0" xfId="0" applyNumberFormat="1" applyFont="1" applyAlignment="1"/>
    <xf numFmtId="9" fontId="7" fillId="3" borderId="15" xfId="1" applyNumberFormat="1" applyFont="1" applyFill="1" applyBorder="1" applyAlignment="1"/>
    <xf numFmtId="164" fontId="7" fillId="3" borderId="2" xfId="0" applyNumberFormat="1" applyFont="1" applyFill="1" applyBorder="1" applyAlignment="1"/>
    <xf numFmtId="164" fontId="7" fillId="3" borderId="3" xfId="0" applyNumberFormat="1" applyFont="1" applyFill="1" applyBorder="1" applyAlignment="1"/>
    <xf numFmtId="164" fontId="7" fillId="3" borderId="4" xfId="0" applyNumberFormat="1" applyFont="1" applyFill="1" applyBorder="1" applyAlignment="1"/>
    <xf numFmtId="9" fontId="7" fillId="3" borderId="5" xfId="0" applyNumberFormat="1" applyFont="1" applyFill="1" applyBorder="1" applyAlignment="1"/>
    <xf numFmtId="164" fontId="7" fillId="3" borderId="5" xfId="0" applyNumberFormat="1" applyFont="1" applyFill="1" applyBorder="1" applyAlignment="1"/>
    <xf numFmtId="164" fontId="7" fillId="3" borderId="6" xfId="0" applyNumberFormat="1" applyFont="1" applyFill="1" applyBorder="1" applyAlignment="1"/>
    <xf numFmtId="2" fontId="0" fillId="0" borderId="1" xfId="0" applyNumberFormat="1" applyFont="1" applyBorder="1" applyAlignment="1"/>
    <xf numFmtId="0" fontId="6" fillId="3" borderId="18" xfId="0" applyFont="1" applyFill="1" applyBorder="1" applyAlignment="1">
      <alignment vertical="center" wrapText="1"/>
    </xf>
    <xf numFmtId="2" fontId="6" fillId="3" borderId="16" xfId="0" applyNumberFormat="1" applyFont="1" applyFill="1" applyBorder="1" applyAlignment="1">
      <alignment vertical="center" wrapText="1"/>
    </xf>
    <xf numFmtId="2" fontId="7" fillId="3" borderId="17" xfId="0" applyNumberFormat="1" applyFont="1" applyFill="1" applyBorder="1" applyAlignment="1"/>
    <xf numFmtId="0" fontId="7" fillId="3" borderId="19" xfId="0" applyFont="1" applyFill="1" applyBorder="1" applyAlignment="1"/>
    <xf numFmtId="2" fontId="7" fillId="3" borderId="3" xfId="0" applyNumberFormat="1" applyFont="1" applyFill="1" applyBorder="1" applyAlignment="1"/>
    <xf numFmtId="0" fontId="7" fillId="3" borderId="20" xfId="0" applyFont="1" applyFill="1" applyBorder="1" applyAlignment="1"/>
    <xf numFmtId="0" fontId="7" fillId="3" borderId="5" xfId="0" applyFont="1" applyFill="1" applyBorder="1" applyAlignment="1"/>
    <xf numFmtId="9" fontId="7" fillId="3" borderId="5" xfId="1" applyNumberFormat="1" applyFont="1" applyFill="1" applyBorder="1" applyAlignment="1"/>
    <xf numFmtId="2" fontId="7" fillId="3" borderId="6" xfId="0" applyNumberFormat="1" applyFont="1" applyFill="1" applyBorder="1" applyAlignment="1"/>
    <xf numFmtId="0" fontId="7" fillId="3" borderId="2" xfId="0" applyFont="1" applyFill="1" applyBorder="1" applyAlignment="1"/>
    <xf numFmtId="0" fontId="7" fillId="3" borderId="4" xfId="0" applyFont="1" applyFill="1" applyBorder="1" applyAlignment="1"/>
    <xf numFmtId="0" fontId="6" fillId="3" borderId="21" xfId="0" applyFont="1" applyFill="1" applyBorder="1" applyAlignment="1">
      <alignment vertical="center" wrapText="1"/>
    </xf>
    <xf numFmtId="0" fontId="6" fillId="3" borderId="22" xfId="0" applyFont="1" applyFill="1" applyBorder="1" applyAlignment="1">
      <alignment vertical="center" wrapText="1"/>
    </xf>
    <xf numFmtId="0" fontId="6" fillId="3" borderId="23" xfId="0" applyFont="1" applyFill="1" applyBorder="1" applyAlignment="1">
      <alignment vertical="center" wrapText="1"/>
    </xf>
    <xf numFmtId="0" fontId="7" fillId="3" borderId="7" xfId="0" applyFont="1" applyFill="1" applyBorder="1" applyAlignment="1"/>
    <xf numFmtId="0" fontId="7" fillId="3" borderId="8" xfId="0" applyFont="1" applyFill="1" applyBorder="1" applyAlignment="1"/>
    <xf numFmtId="164" fontId="7" fillId="3" borderId="8" xfId="0" applyNumberFormat="1" applyFont="1" applyFill="1" applyBorder="1" applyAlignment="1"/>
    <xf numFmtId="164" fontId="7" fillId="3" borderId="9" xfId="0" applyNumberFormat="1" applyFont="1" applyFill="1" applyBorder="1" applyAlignment="1"/>
    <xf numFmtId="0" fontId="6" fillId="3" borderId="13" xfId="0" applyFont="1" applyFill="1" applyBorder="1" applyAlignment="1">
      <alignment vertical="center" wrapText="1"/>
    </xf>
    <xf numFmtId="0" fontId="6" fillId="3" borderId="14" xfId="0" applyFont="1" applyFill="1" applyBorder="1" applyAlignment="1">
      <alignment vertical="center" wrapText="1"/>
    </xf>
    <xf numFmtId="164" fontId="7" fillId="3" borderId="7" xfId="0" applyNumberFormat="1" applyFont="1" applyFill="1" applyBorder="1" applyAlignment="1"/>
    <xf numFmtId="9" fontId="7" fillId="3" borderId="8" xfId="0" applyNumberFormat="1" applyFont="1" applyFill="1" applyBorder="1" applyAlignment="1"/>
    <xf numFmtId="0" fontId="7" fillId="3" borderId="21" xfId="0" applyFont="1" applyFill="1" applyBorder="1" applyAlignment="1"/>
    <xf numFmtId="0" fontId="7" fillId="3" borderId="23" xfId="0" applyFont="1" applyFill="1" applyBorder="1" applyAlignment="1"/>
    <xf numFmtId="0" fontId="7" fillId="3" borderId="24" xfId="0" applyFont="1" applyFill="1" applyBorder="1" applyAlignment="1"/>
    <xf numFmtId="0" fontId="7" fillId="3" borderId="25" xfId="0" applyFont="1" applyFill="1" applyBorder="1" applyAlignment="1"/>
    <xf numFmtId="0" fontId="9" fillId="2" borderId="7" xfId="0" applyFont="1" applyFill="1" applyBorder="1" applyAlignment="1">
      <alignment horizontal="center"/>
    </xf>
    <xf numFmtId="0" fontId="9" fillId="2" borderId="8" xfId="0" applyFont="1" applyFill="1" applyBorder="1" applyAlignment="1">
      <alignment horizontal="center"/>
    </xf>
    <xf numFmtId="0" fontId="9" fillId="2" borderId="9" xfId="0" applyFont="1" applyFill="1" applyBorder="1" applyAlignment="1">
      <alignment horizontal="center"/>
    </xf>
    <xf numFmtId="0" fontId="9" fillId="0" borderId="7" xfId="0" applyFont="1" applyBorder="1" applyAlignment="1">
      <alignment horizontal="center"/>
    </xf>
    <xf numFmtId="0" fontId="9" fillId="0" borderId="8" xfId="0" applyFont="1" applyBorder="1" applyAlignment="1">
      <alignment horizontal="center"/>
    </xf>
    <xf numFmtId="0" fontId="9" fillId="0" borderId="9" xfId="0" applyFont="1" applyBorder="1" applyAlignment="1">
      <alignment horizontal="center"/>
    </xf>
    <xf numFmtId="0" fontId="8" fillId="4" borderId="10" xfId="0" applyFont="1" applyFill="1" applyBorder="1" applyAlignment="1">
      <alignment horizontal="center"/>
    </xf>
    <xf numFmtId="0" fontId="8" fillId="4" borderId="11" xfId="0" applyFont="1" applyFill="1" applyBorder="1" applyAlignment="1">
      <alignment horizontal="center"/>
    </xf>
    <xf numFmtId="0" fontId="8" fillId="4" borderId="12" xfId="0" applyFont="1" applyFill="1" applyBorder="1" applyAlignment="1">
      <alignment horizontal="center"/>
    </xf>
    <xf numFmtId="0" fontId="10" fillId="0" borderId="0" xfId="0" applyFont="1" applyAlignment="1">
      <alignment horizontal="left"/>
    </xf>
    <xf numFmtId="0" fontId="12" fillId="0" borderId="0" xfId="0" applyFont="1" applyAlignment="1"/>
    <xf numFmtId="0" fontId="13" fillId="0" borderId="0" xfId="0" applyFont="1" applyAlignment="1">
      <alignment horizontal="left"/>
    </xf>
    <xf numFmtId="0" fontId="11" fillId="0" borderId="1" xfId="0" applyFont="1" applyBorder="1" applyAlignment="1">
      <alignment horizontal="left"/>
    </xf>
    <xf numFmtId="0" fontId="11" fillId="0" borderId="0" xfId="0" applyFont="1" applyAlignment="1"/>
  </cellXfs>
  <cellStyles count="192">
    <cellStyle name="Followed Hyperlink" xfId="3" builtinId="9" hidden="1"/>
    <cellStyle name="Followed Hyperlink" xfId="5" builtinId="9" hidden="1"/>
    <cellStyle name="Followed Hyperlink" xfId="7" builtinId="9" hidden="1"/>
    <cellStyle name="Followed Hyperlink" xfId="9" builtinId="9" hidden="1"/>
    <cellStyle name="Followed Hyperlink" xfId="11" builtinId="9" hidden="1"/>
    <cellStyle name="Followed Hyperlink" xfId="13" builtinId="9" hidden="1"/>
    <cellStyle name="Followed Hyperlink" xfId="15" builtinId="9" hidden="1"/>
    <cellStyle name="Followed Hyperlink" xfId="17" builtinId="9" hidden="1"/>
    <cellStyle name="Followed Hyperlink" xfId="19" builtinId="9" hidden="1"/>
    <cellStyle name="Followed Hyperlink" xfId="21" builtinId="9" hidden="1"/>
    <cellStyle name="Followed Hyperlink" xfId="23" builtinId="9" hidden="1"/>
    <cellStyle name="Followed Hyperlink" xfId="25" builtinId="9" hidden="1"/>
    <cellStyle name="Followed Hyperlink" xfId="27" builtinId="9" hidden="1"/>
    <cellStyle name="Followed Hyperlink" xfId="29" builtinId="9" hidden="1"/>
    <cellStyle name="Followed Hyperlink" xfId="31" builtinId="9" hidden="1"/>
    <cellStyle name="Followed Hyperlink" xfId="33" builtinId="9" hidden="1"/>
    <cellStyle name="Followed Hyperlink" xfId="35" builtinId="9" hidden="1"/>
    <cellStyle name="Followed Hyperlink" xfId="37" builtinId="9" hidden="1"/>
    <cellStyle name="Followed Hyperlink" xfId="39" builtinId="9" hidden="1"/>
    <cellStyle name="Followed Hyperlink" xfId="41" builtinId="9" hidden="1"/>
    <cellStyle name="Followed Hyperlink" xfId="43" builtinId="9" hidden="1"/>
    <cellStyle name="Followed Hyperlink" xfId="45" builtinId="9" hidden="1"/>
    <cellStyle name="Followed Hyperlink" xfId="47" builtinId="9" hidden="1"/>
    <cellStyle name="Followed Hyperlink" xfId="49" builtinId="9" hidden="1"/>
    <cellStyle name="Followed Hyperlink" xfId="51" builtinId="9" hidden="1"/>
    <cellStyle name="Followed Hyperlink" xfId="53" builtinId="9" hidden="1"/>
    <cellStyle name="Followed Hyperlink" xfId="55" builtinId="9" hidden="1"/>
    <cellStyle name="Followed Hyperlink" xfId="57" builtinId="9" hidden="1"/>
    <cellStyle name="Followed Hyperlink" xfId="59" builtinId="9" hidden="1"/>
    <cellStyle name="Followed Hyperlink" xfId="61" builtinId="9" hidden="1"/>
    <cellStyle name="Followed Hyperlink" xfId="63" builtinId="9" hidden="1"/>
    <cellStyle name="Followed Hyperlink" xfId="65" builtinId="9" hidden="1"/>
    <cellStyle name="Followed Hyperlink" xfId="67" builtinId="9" hidden="1"/>
    <cellStyle name="Followed Hyperlink" xfId="69" builtinId="9" hidden="1"/>
    <cellStyle name="Followed Hyperlink" xfId="71" builtinId="9" hidden="1"/>
    <cellStyle name="Followed Hyperlink" xfId="73" builtinId="9" hidden="1"/>
    <cellStyle name="Followed Hyperlink" xfId="75" builtinId="9" hidden="1"/>
    <cellStyle name="Followed Hyperlink" xfId="77" builtinId="9" hidden="1"/>
    <cellStyle name="Followed Hyperlink" xfId="79" builtinId="9" hidden="1"/>
    <cellStyle name="Followed Hyperlink" xfId="81" builtinId="9" hidden="1"/>
    <cellStyle name="Followed Hyperlink" xfId="83" builtinId="9" hidden="1"/>
    <cellStyle name="Followed Hyperlink" xfId="85" builtinId="9" hidden="1"/>
    <cellStyle name="Followed Hyperlink" xfId="87" builtinId="9" hidden="1"/>
    <cellStyle name="Followed Hyperlink" xfId="89" builtinId="9" hidden="1"/>
    <cellStyle name="Followed Hyperlink" xfId="91" builtinId="9" hidden="1"/>
    <cellStyle name="Followed Hyperlink" xfId="93" builtinId="9" hidden="1"/>
    <cellStyle name="Followed Hyperlink" xfId="95" builtinId="9" hidden="1"/>
    <cellStyle name="Followed Hyperlink" xfId="97" builtinId="9" hidden="1"/>
    <cellStyle name="Followed Hyperlink" xfId="99" builtinId="9" hidden="1"/>
    <cellStyle name="Followed Hyperlink" xfId="101" builtinId="9" hidden="1"/>
    <cellStyle name="Followed Hyperlink" xfId="103" builtinId="9" hidden="1"/>
    <cellStyle name="Followed Hyperlink" xfId="105" builtinId="9" hidden="1"/>
    <cellStyle name="Followed Hyperlink" xfId="107" builtinId="9" hidden="1"/>
    <cellStyle name="Followed Hyperlink" xfId="109" builtinId="9" hidden="1"/>
    <cellStyle name="Followed Hyperlink" xfId="111" builtinId="9" hidden="1"/>
    <cellStyle name="Followed Hyperlink" xfId="113" builtinId="9" hidden="1"/>
    <cellStyle name="Followed Hyperlink" xfId="115" builtinId="9" hidden="1"/>
    <cellStyle name="Followed Hyperlink" xfId="117" builtinId="9" hidden="1"/>
    <cellStyle name="Followed Hyperlink" xfId="119" builtinId="9" hidden="1"/>
    <cellStyle name="Followed Hyperlink" xfId="121" builtinId="9" hidden="1"/>
    <cellStyle name="Followed Hyperlink" xfId="123" builtinId="9" hidden="1"/>
    <cellStyle name="Followed Hyperlink" xfId="125" builtinId="9" hidden="1"/>
    <cellStyle name="Followed Hyperlink" xfId="127" builtinId="9" hidden="1"/>
    <cellStyle name="Followed Hyperlink" xfId="129" builtinId="9" hidden="1"/>
    <cellStyle name="Followed Hyperlink" xfId="131" builtinId="9" hidden="1"/>
    <cellStyle name="Followed Hyperlink" xfId="133" builtinId="9" hidden="1"/>
    <cellStyle name="Followed Hyperlink" xfId="135" builtinId="9" hidden="1"/>
    <cellStyle name="Followed Hyperlink" xfId="137" builtinId="9" hidden="1"/>
    <cellStyle name="Followed Hyperlink" xfId="139" builtinId="9" hidden="1"/>
    <cellStyle name="Followed Hyperlink" xfId="141" builtinId="9" hidden="1"/>
    <cellStyle name="Followed Hyperlink" xfId="143" builtinId="9" hidden="1"/>
    <cellStyle name="Followed Hyperlink" xfId="145" builtinId="9" hidden="1"/>
    <cellStyle name="Followed Hyperlink" xfId="147" builtinId="9" hidden="1"/>
    <cellStyle name="Followed Hyperlink" xfId="149" builtinId="9" hidden="1"/>
    <cellStyle name="Followed Hyperlink" xfId="151" builtinId="9" hidden="1"/>
    <cellStyle name="Followed Hyperlink" xfId="153" builtinId="9" hidden="1"/>
    <cellStyle name="Followed Hyperlink" xfId="155" builtinId="9" hidden="1"/>
    <cellStyle name="Followed Hyperlink" xfId="157" builtinId="9" hidden="1"/>
    <cellStyle name="Followed Hyperlink" xfId="159" builtinId="9" hidden="1"/>
    <cellStyle name="Followed Hyperlink" xfId="161" builtinId="9" hidden="1"/>
    <cellStyle name="Followed Hyperlink" xfId="163" builtinId="9" hidden="1"/>
    <cellStyle name="Followed Hyperlink" xfId="165" builtinId="9" hidden="1"/>
    <cellStyle name="Followed Hyperlink" xfId="167" builtinId="9" hidden="1"/>
    <cellStyle name="Followed Hyperlink" xfId="169" builtinId="9" hidden="1"/>
    <cellStyle name="Followed Hyperlink" xfId="171" builtinId="9" hidden="1"/>
    <cellStyle name="Followed Hyperlink" xfId="173" builtinId="9" hidden="1"/>
    <cellStyle name="Followed Hyperlink" xfId="175" builtinId="9" hidden="1"/>
    <cellStyle name="Followed Hyperlink" xfId="177" builtinId="9" hidden="1"/>
    <cellStyle name="Followed Hyperlink" xfId="179" builtinId="9" hidden="1"/>
    <cellStyle name="Followed Hyperlink" xfId="181" builtinId="9" hidden="1"/>
    <cellStyle name="Followed Hyperlink" xfId="183" builtinId="9" hidden="1"/>
    <cellStyle name="Followed Hyperlink" xfId="185" builtinId="9" hidden="1"/>
    <cellStyle name="Followed Hyperlink" xfId="187" builtinId="9" hidden="1"/>
    <cellStyle name="Followed Hyperlink" xfId="189" builtinId="9" hidden="1"/>
    <cellStyle name="Followed Hyperlink" xfId="191" builtinId="9" hidden="1"/>
    <cellStyle name="Hyperlink" xfId="2" builtinId="8" hidden="1"/>
    <cellStyle name="Hyperlink" xfId="4" builtinId="8" hidden="1"/>
    <cellStyle name="Hyperlink" xfId="6" builtinId="8" hidden="1"/>
    <cellStyle name="Hyperlink" xfId="8" builtinId="8" hidden="1"/>
    <cellStyle name="Hyperlink" xfId="10" builtinId="8" hidden="1"/>
    <cellStyle name="Hyperlink" xfId="12" builtinId="8" hidden="1"/>
    <cellStyle name="Hyperlink" xfId="14" builtinId="8" hidden="1"/>
    <cellStyle name="Hyperlink" xfId="16" builtinId="8" hidden="1"/>
    <cellStyle name="Hyperlink" xfId="18" builtinId="8" hidden="1"/>
    <cellStyle name="Hyperlink" xfId="20" builtinId="8" hidden="1"/>
    <cellStyle name="Hyperlink" xfId="22" builtinId="8" hidden="1"/>
    <cellStyle name="Hyperlink" xfId="24" builtinId="8" hidden="1"/>
    <cellStyle name="Hyperlink" xfId="26" builtinId="8" hidden="1"/>
    <cellStyle name="Hyperlink" xfId="28" builtinId="8" hidden="1"/>
    <cellStyle name="Hyperlink" xfId="30" builtinId="8" hidden="1"/>
    <cellStyle name="Hyperlink" xfId="32" builtinId="8" hidden="1"/>
    <cellStyle name="Hyperlink" xfId="34" builtinId="8" hidden="1"/>
    <cellStyle name="Hyperlink" xfId="36" builtinId="8" hidden="1"/>
    <cellStyle name="Hyperlink" xfId="38" builtinId="8" hidden="1"/>
    <cellStyle name="Hyperlink" xfId="40" builtinId="8" hidden="1"/>
    <cellStyle name="Hyperlink" xfId="42" builtinId="8" hidden="1"/>
    <cellStyle name="Hyperlink" xfId="44" builtinId="8" hidden="1"/>
    <cellStyle name="Hyperlink" xfId="46" builtinId="8" hidden="1"/>
    <cellStyle name="Hyperlink" xfId="48" builtinId="8" hidden="1"/>
    <cellStyle name="Hyperlink" xfId="50" builtinId="8" hidden="1"/>
    <cellStyle name="Hyperlink" xfId="52" builtinId="8" hidden="1"/>
    <cellStyle name="Hyperlink" xfId="54" builtinId="8" hidden="1"/>
    <cellStyle name="Hyperlink" xfId="56" builtinId="8" hidden="1"/>
    <cellStyle name="Hyperlink" xfId="58" builtinId="8" hidden="1"/>
    <cellStyle name="Hyperlink" xfId="60" builtinId="8" hidden="1"/>
    <cellStyle name="Hyperlink" xfId="62" builtinId="8" hidden="1"/>
    <cellStyle name="Hyperlink" xfId="64" builtinId="8" hidden="1"/>
    <cellStyle name="Hyperlink" xfId="66" builtinId="8" hidden="1"/>
    <cellStyle name="Hyperlink" xfId="68" builtinId="8" hidden="1"/>
    <cellStyle name="Hyperlink" xfId="70" builtinId="8" hidden="1"/>
    <cellStyle name="Hyperlink" xfId="72" builtinId="8" hidden="1"/>
    <cellStyle name="Hyperlink" xfId="74" builtinId="8" hidden="1"/>
    <cellStyle name="Hyperlink" xfId="76" builtinId="8" hidden="1"/>
    <cellStyle name="Hyperlink" xfId="78" builtinId="8" hidden="1"/>
    <cellStyle name="Hyperlink" xfId="80" builtinId="8" hidden="1"/>
    <cellStyle name="Hyperlink" xfId="82" builtinId="8" hidden="1"/>
    <cellStyle name="Hyperlink" xfId="84" builtinId="8" hidden="1"/>
    <cellStyle name="Hyperlink" xfId="86" builtinId="8" hidden="1"/>
    <cellStyle name="Hyperlink" xfId="88" builtinId="8" hidden="1"/>
    <cellStyle name="Hyperlink" xfId="90" builtinId="8" hidden="1"/>
    <cellStyle name="Hyperlink" xfId="92" builtinId="8" hidden="1"/>
    <cellStyle name="Hyperlink" xfId="94" builtinId="8" hidden="1"/>
    <cellStyle name="Hyperlink" xfId="96" builtinId="8" hidden="1"/>
    <cellStyle name="Hyperlink" xfId="98" builtinId="8" hidden="1"/>
    <cellStyle name="Hyperlink" xfId="100" builtinId="8" hidden="1"/>
    <cellStyle name="Hyperlink" xfId="102" builtinId="8" hidden="1"/>
    <cellStyle name="Hyperlink" xfId="104" builtinId="8" hidden="1"/>
    <cellStyle name="Hyperlink" xfId="106" builtinId="8" hidden="1"/>
    <cellStyle name="Hyperlink" xfId="108" builtinId="8" hidden="1"/>
    <cellStyle name="Hyperlink" xfId="110" builtinId="8" hidden="1"/>
    <cellStyle name="Hyperlink" xfId="112" builtinId="8" hidden="1"/>
    <cellStyle name="Hyperlink" xfId="114" builtinId="8" hidden="1"/>
    <cellStyle name="Hyperlink" xfId="116" builtinId="8" hidden="1"/>
    <cellStyle name="Hyperlink" xfId="118" builtinId="8" hidden="1"/>
    <cellStyle name="Hyperlink" xfId="120" builtinId="8" hidden="1"/>
    <cellStyle name="Hyperlink" xfId="122" builtinId="8" hidden="1"/>
    <cellStyle name="Hyperlink" xfId="124" builtinId="8" hidden="1"/>
    <cellStyle name="Hyperlink" xfId="126" builtinId="8" hidden="1"/>
    <cellStyle name="Hyperlink" xfId="128" builtinId="8" hidden="1"/>
    <cellStyle name="Hyperlink" xfId="130" builtinId="8" hidden="1"/>
    <cellStyle name="Hyperlink" xfId="132" builtinId="8" hidden="1"/>
    <cellStyle name="Hyperlink" xfId="134" builtinId="8" hidden="1"/>
    <cellStyle name="Hyperlink" xfId="136" builtinId="8" hidden="1"/>
    <cellStyle name="Hyperlink" xfId="138" builtinId="8" hidden="1"/>
    <cellStyle name="Hyperlink" xfId="140" builtinId="8" hidden="1"/>
    <cellStyle name="Hyperlink" xfId="142" builtinId="8" hidden="1"/>
    <cellStyle name="Hyperlink" xfId="144" builtinId="8" hidden="1"/>
    <cellStyle name="Hyperlink" xfId="146" builtinId="8" hidden="1"/>
    <cellStyle name="Hyperlink" xfId="148" builtinId="8" hidden="1"/>
    <cellStyle name="Hyperlink" xfId="150" builtinId="8" hidden="1"/>
    <cellStyle name="Hyperlink" xfId="152" builtinId="8" hidden="1"/>
    <cellStyle name="Hyperlink" xfId="154" builtinId="8" hidden="1"/>
    <cellStyle name="Hyperlink" xfId="156" builtinId="8" hidden="1"/>
    <cellStyle name="Hyperlink" xfId="158" builtinId="8" hidden="1"/>
    <cellStyle name="Hyperlink" xfId="160" builtinId="8" hidden="1"/>
    <cellStyle name="Hyperlink" xfId="162" builtinId="8" hidden="1"/>
    <cellStyle name="Hyperlink" xfId="164" builtinId="8" hidden="1"/>
    <cellStyle name="Hyperlink" xfId="166" builtinId="8" hidden="1"/>
    <cellStyle name="Hyperlink" xfId="168" builtinId="8" hidden="1"/>
    <cellStyle name="Hyperlink" xfId="170" builtinId="8" hidden="1"/>
    <cellStyle name="Hyperlink" xfId="172" builtinId="8" hidden="1"/>
    <cellStyle name="Hyperlink" xfId="174" builtinId="8" hidden="1"/>
    <cellStyle name="Hyperlink" xfId="176" builtinId="8" hidden="1"/>
    <cellStyle name="Hyperlink" xfId="178" builtinId="8" hidden="1"/>
    <cellStyle name="Hyperlink" xfId="180" builtinId="8" hidden="1"/>
    <cellStyle name="Hyperlink" xfId="182" builtinId="8" hidden="1"/>
    <cellStyle name="Hyperlink" xfId="184" builtinId="8" hidden="1"/>
    <cellStyle name="Hyperlink" xfId="186" builtinId="8" hidden="1"/>
    <cellStyle name="Hyperlink" xfId="188" builtinId="8" hidden="1"/>
    <cellStyle name="Hyperlink" xfId="190" builtinId="8" hidden="1"/>
    <cellStyle name="Normal" xfId="0" builtinId="0"/>
    <cellStyle name="Percent" xfId="1" builtinId="5"/>
  </cellStyles>
  <dxfs count="1">
    <dxf>
      <font>
        <color theme="1"/>
      </font>
      <fill>
        <patternFill>
          <bgColor theme="0" tint="-0.14996795556505021"/>
        </patternFill>
      </fill>
    </dxf>
  </dxfs>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5"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36"/>
  <sheetViews>
    <sheetView tabSelected="1" workbookViewId="0">
      <selection activeCell="C5" sqref="C5"/>
    </sheetView>
  </sheetViews>
  <sheetFormatPr baseColWidth="10" defaultColWidth="11.1640625" defaultRowHeight="16" x14ac:dyDescent="0.2"/>
  <cols>
    <col min="1" max="2" width="11.83203125" style="2" customWidth="1"/>
    <col min="3" max="3" width="20.83203125" style="2" customWidth="1"/>
    <col min="4" max="8" width="11.83203125" style="2" customWidth="1"/>
    <col min="9" max="9" width="20.83203125" style="2" customWidth="1"/>
    <col min="10" max="16" width="11.83203125" style="2" customWidth="1"/>
    <col min="17" max="17" width="20.83203125" style="2" customWidth="1"/>
    <col min="18" max="22" width="11.83203125" style="2" customWidth="1"/>
    <col min="23" max="23" width="20.83203125" style="2" customWidth="1"/>
    <col min="24" max="30" width="11.83203125" style="2" customWidth="1"/>
    <col min="31" max="35" width="10.83203125" style="2" customWidth="1"/>
    <col min="36" max="36" width="11.1640625" style="2"/>
    <col min="37" max="37" width="11.1640625" style="4"/>
    <col min="38" max="16384" width="11.1640625" style="2"/>
  </cols>
  <sheetData>
    <row r="1" spans="1:37" ht="23" x14ac:dyDescent="0.25">
      <c r="A1" s="58" t="s">
        <v>574</v>
      </c>
      <c r="B1" s="58"/>
      <c r="C1" s="58"/>
      <c r="D1" s="58"/>
      <c r="E1" s="58"/>
      <c r="F1" s="58"/>
      <c r="G1" s="58"/>
      <c r="H1" s="58"/>
      <c r="I1" s="58"/>
      <c r="J1" s="58"/>
      <c r="K1" s="58"/>
      <c r="L1" s="58"/>
      <c r="M1" s="58"/>
      <c r="N1" s="58"/>
      <c r="O1" s="58"/>
      <c r="P1" s="58"/>
    </row>
    <row r="2" spans="1:37" ht="18" x14ac:dyDescent="0.2">
      <c r="A2" s="60" t="s">
        <v>594</v>
      </c>
      <c r="B2" s="60"/>
      <c r="C2" s="60"/>
      <c r="D2" s="60"/>
      <c r="E2" s="60"/>
      <c r="F2" s="60"/>
      <c r="G2" s="60"/>
      <c r="H2" s="60"/>
      <c r="I2" s="60"/>
      <c r="J2" s="60"/>
      <c r="K2" s="60"/>
      <c r="L2" s="60"/>
      <c r="M2" s="60"/>
      <c r="N2" s="60"/>
      <c r="O2" s="60"/>
      <c r="P2" s="60"/>
      <c r="Q2" s="59"/>
      <c r="R2" s="59"/>
      <c r="S2" s="59"/>
      <c r="T2" s="59"/>
      <c r="U2" s="59"/>
    </row>
    <row r="3" spans="1:37" s="5" customFormat="1" ht="19" x14ac:dyDescent="0.25">
      <c r="A3" s="60" t="s">
        <v>576</v>
      </c>
      <c r="B3" s="60"/>
      <c r="C3" s="60"/>
      <c r="D3" s="60"/>
      <c r="E3" s="60"/>
      <c r="F3" s="60"/>
      <c r="G3" s="60"/>
      <c r="H3" s="60"/>
      <c r="I3" s="60"/>
      <c r="J3" s="60"/>
      <c r="K3" s="60"/>
      <c r="L3" s="60"/>
      <c r="M3" s="60"/>
      <c r="N3" s="60"/>
      <c r="O3" s="60"/>
      <c r="P3" s="60"/>
      <c r="Q3" s="60"/>
      <c r="R3" s="60"/>
      <c r="S3" s="60"/>
      <c r="T3" s="60"/>
      <c r="U3" s="60"/>
      <c r="V3" s="6"/>
      <c r="W3" s="6"/>
      <c r="X3" s="6"/>
      <c r="Y3" s="6"/>
      <c r="Z3" s="6"/>
      <c r="AA3" s="6"/>
      <c r="AB3" s="6"/>
      <c r="AC3" s="6"/>
      <c r="AD3" s="6"/>
      <c r="AE3" s="6"/>
      <c r="AF3" s="6"/>
      <c r="AG3" s="6"/>
      <c r="AH3" s="6"/>
      <c r="AI3" s="6"/>
      <c r="AJ3" s="6"/>
      <c r="AK3" s="13"/>
    </row>
    <row r="4" spans="1:37" s="5" customFormat="1" ht="19" x14ac:dyDescent="0.25">
      <c r="A4" s="61" t="s">
        <v>575</v>
      </c>
      <c r="B4" s="61"/>
      <c r="C4" s="61"/>
      <c r="D4" s="61"/>
      <c r="E4" s="61"/>
      <c r="F4" s="61"/>
      <c r="G4" s="61"/>
      <c r="H4" s="61"/>
      <c r="I4" s="61"/>
      <c r="J4" s="61"/>
      <c r="K4" s="61"/>
      <c r="L4" s="61"/>
      <c r="M4" s="61"/>
      <c r="N4" s="61"/>
      <c r="O4" s="61"/>
      <c r="P4" s="61"/>
      <c r="Q4" s="61"/>
      <c r="R4" s="61"/>
      <c r="S4" s="62"/>
      <c r="T4" s="62"/>
      <c r="U4" s="62"/>
      <c r="AK4" s="14"/>
    </row>
    <row r="5" spans="1:37" ht="24" x14ac:dyDescent="0.3">
      <c r="A5" s="1"/>
      <c r="B5" s="3"/>
      <c r="C5" s="3"/>
      <c r="D5" s="3"/>
      <c r="E5" s="3"/>
      <c r="F5" s="3"/>
      <c r="G5" s="3"/>
      <c r="H5" s="3"/>
      <c r="I5" s="3"/>
      <c r="J5" s="3"/>
      <c r="K5" s="3"/>
      <c r="L5" s="3"/>
      <c r="M5" s="3"/>
      <c r="N5" s="3"/>
      <c r="O5" s="3"/>
      <c r="P5" s="3"/>
    </row>
    <row r="6" spans="1:37" ht="17" thickBot="1" x14ac:dyDescent="0.25"/>
    <row r="7" spans="1:37" ht="17" thickBot="1" x14ac:dyDescent="0.25">
      <c r="A7" s="7"/>
      <c r="B7" s="7"/>
      <c r="C7" s="55" t="s">
        <v>548</v>
      </c>
      <c r="D7" s="56"/>
      <c r="E7" s="56"/>
      <c r="F7" s="56"/>
      <c r="G7" s="56"/>
      <c r="H7" s="56"/>
      <c r="I7" s="56"/>
      <c r="J7" s="56"/>
      <c r="K7" s="56"/>
      <c r="L7" s="56"/>
      <c r="M7" s="56"/>
      <c r="N7" s="56"/>
      <c r="O7" s="56"/>
      <c r="P7" s="57"/>
      <c r="Q7" s="49" t="s">
        <v>549</v>
      </c>
      <c r="R7" s="50"/>
      <c r="S7" s="50"/>
      <c r="T7" s="50"/>
      <c r="U7" s="50"/>
      <c r="V7" s="50"/>
      <c r="W7" s="50"/>
      <c r="X7" s="50"/>
      <c r="Y7" s="50"/>
      <c r="Z7" s="50"/>
      <c r="AA7" s="50"/>
      <c r="AB7" s="50"/>
      <c r="AC7" s="50"/>
      <c r="AD7" s="51"/>
      <c r="AE7" s="52" t="s">
        <v>572</v>
      </c>
      <c r="AF7" s="53"/>
      <c r="AG7" s="53"/>
      <c r="AH7" s="53"/>
      <c r="AI7" s="54"/>
      <c r="AJ7" s="7"/>
      <c r="AK7" s="22"/>
    </row>
    <row r="8" spans="1:37" s="12" customFormat="1" ht="49" thickBot="1" x14ac:dyDescent="0.25">
      <c r="A8" s="34" t="s">
        <v>577</v>
      </c>
      <c r="B8" s="42" t="s">
        <v>0</v>
      </c>
      <c r="C8" s="34" t="s">
        <v>1</v>
      </c>
      <c r="D8" s="35" t="s">
        <v>581</v>
      </c>
      <c r="E8" s="35" t="s">
        <v>582</v>
      </c>
      <c r="F8" s="35" t="s">
        <v>583</v>
      </c>
      <c r="G8" s="35" t="s">
        <v>584</v>
      </c>
      <c r="H8" s="35" t="s">
        <v>585</v>
      </c>
      <c r="I8" s="35" t="s">
        <v>578</v>
      </c>
      <c r="J8" s="35" t="s">
        <v>579</v>
      </c>
      <c r="K8" s="35" t="s">
        <v>580</v>
      </c>
      <c r="L8" s="35" t="s">
        <v>550</v>
      </c>
      <c r="M8" s="35" t="s">
        <v>2</v>
      </c>
      <c r="N8" s="35" t="s">
        <v>551</v>
      </c>
      <c r="O8" s="35" t="s">
        <v>573</v>
      </c>
      <c r="P8" s="36" t="s">
        <v>592</v>
      </c>
      <c r="Q8" s="41" t="s">
        <v>1</v>
      </c>
      <c r="R8" s="35" t="s">
        <v>581</v>
      </c>
      <c r="S8" s="35" t="s">
        <v>582</v>
      </c>
      <c r="T8" s="35" t="s">
        <v>583</v>
      </c>
      <c r="U8" s="35" t="s">
        <v>584</v>
      </c>
      <c r="V8" s="35" t="s">
        <v>585</v>
      </c>
      <c r="W8" s="35" t="s">
        <v>578</v>
      </c>
      <c r="X8" s="35" t="s">
        <v>579</v>
      </c>
      <c r="Y8" s="35" t="s">
        <v>580</v>
      </c>
      <c r="Z8" s="35" t="s">
        <v>550</v>
      </c>
      <c r="AA8" s="35" t="s">
        <v>2</v>
      </c>
      <c r="AB8" s="35" t="s">
        <v>551</v>
      </c>
      <c r="AC8" s="35" t="s">
        <v>573</v>
      </c>
      <c r="AD8" s="42" t="s">
        <v>592</v>
      </c>
      <c r="AE8" s="34" t="s">
        <v>586</v>
      </c>
      <c r="AF8" s="35" t="s">
        <v>587</v>
      </c>
      <c r="AG8" s="35" t="s">
        <v>588</v>
      </c>
      <c r="AH8" s="35" t="s">
        <v>589</v>
      </c>
      <c r="AI8" s="36" t="s">
        <v>593</v>
      </c>
      <c r="AJ8" s="23" t="s">
        <v>590</v>
      </c>
      <c r="AK8" s="24" t="s">
        <v>591</v>
      </c>
    </row>
    <row r="9" spans="1:37" x14ac:dyDescent="0.2">
      <c r="A9" s="45" t="s">
        <v>554</v>
      </c>
      <c r="B9" s="46" t="s">
        <v>22</v>
      </c>
      <c r="C9" s="37" t="s">
        <v>257</v>
      </c>
      <c r="D9" s="38" t="s">
        <v>259</v>
      </c>
      <c r="E9" s="38" t="s">
        <v>261</v>
      </c>
      <c r="F9" s="38" t="s">
        <v>262</v>
      </c>
      <c r="G9" s="38" t="s">
        <v>263</v>
      </c>
      <c r="H9" s="38" t="s">
        <v>264</v>
      </c>
      <c r="I9" s="38" t="s">
        <v>270</v>
      </c>
      <c r="J9" s="39">
        <v>21.49</v>
      </c>
      <c r="K9" s="39">
        <v>10.18</v>
      </c>
      <c r="L9" s="38" t="s">
        <v>8</v>
      </c>
      <c r="M9" s="38" t="s">
        <v>271</v>
      </c>
      <c r="N9" s="38"/>
      <c r="O9" s="39">
        <f t="shared" ref="O9:O48" si="0">K9</f>
        <v>10.18</v>
      </c>
      <c r="P9" s="40">
        <f t="shared" ref="P9:P72" si="1">J9+O9</f>
        <v>31.669999999999998</v>
      </c>
      <c r="Q9" s="37" t="s">
        <v>23</v>
      </c>
      <c r="R9" s="38" t="s">
        <v>443</v>
      </c>
      <c r="S9" s="38" t="s">
        <v>445</v>
      </c>
      <c r="T9" s="38" t="s">
        <v>262</v>
      </c>
      <c r="U9" s="38" t="s">
        <v>446</v>
      </c>
      <c r="V9" s="38"/>
      <c r="W9" s="38" t="s">
        <v>455</v>
      </c>
      <c r="X9" s="39">
        <v>22.9</v>
      </c>
      <c r="Y9" s="39">
        <v>20.6</v>
      </c>
      <c r="Z9" s="38" t="s">
        <v>17</v>
      </c>
      <c r="AA9" s="38"/>
      <c r="AB9" s="38"/>
      <c r="AC9" s="39">
        <f t="shared" ref="AC9:AC48" si="2">Y9</f>
        <v>20.6</v>
      </c>
      <c r="AD9" s="40">
        <f t="shared" ref="AD9:AD72" si="3">X9+AC9</f>
        <v>43.5</v>
      </c>
      <c r="AE9" s="43">
        <f t="shared" ref="AE9:AE72" si="4">X9-J9</f>
        <v>1.4100000000000001</v>
      </c>
      <c r="AF9" s="44">
        <f t="shared" ref="AF9:AF72" si="5">(X9-J9)/J9</f>
        <v>6.5611912517449994E-2</v>
      </c>
      <c r="AG9" s="39">
        <f t="shared" ref="AG9:AG40" si="6">AC9-O9</f>
        <v>10.420000000000002</v>
      </c>
      <c r="AH9" s="44">
        <f t="shared" ref="AH9:AH40" si="7">AG9/O9</f>
        <v>1.0235756385068764</v>
      </c>
      <c r="AI9" s="40">
        <f t="shared" ref="AI9:AI72" si="8">AD9-P9</f>
        <v>11.830000000000002</v>
      </c>
      <c r="AJ9" s="15">
        <f t="shared" ref="AJ9:AJ72" si="9">AG9/AI9</f>
        <v>0.88081149619611154</v>
      </c>
      <c r="AK9" s="25">
        <f t="shared" ref="AK9:AK72" si="10">AG9/AE9</f>
        <v>7.3900709219858163</v>
      </c>
    </row>
    <row r="10" spans="1:37" x14ac:dyDescent="0.2">
      <c r="A10" s="26" t="s">
        <v>553</v>
      </c>
      <c r="B10" s="47" t="s">
        <v>28</v>
      </c>
      <c r="C10" s="32" t="s">
        <v>331</v>
      </c>
      <c r="D10" s="9" t="s">
        <v>332</v>
      </c>
      <c r="E10" s="9"/>
      <c r="F10" s="9"/>
      <c r="G10" s="9"/>
      <c r="H10" s="9"/>
      <c r="I10" s="9" t="s">
        <v>337</v>
      </c>
      <c r="J10" s="8">
        <v>19.829999999999998</v>
      </c>
      <c r="K10" s="8">
        <v>11.14</v>
      </c>
      <c r="L10" s="9" t="s">
        <v>19</v>
      </c>
      <c r="M10" s="9"/>
      <c r="N10" s="9"/>
      <c r="O10" s="8">
        <f t="shared" si="0"/>
        <v>11.14</v>
      </c>
      <c r="P10" s="17">
        <f t="shared" si="1"/>
        <v>30.97</v>
      </c>
      <c r="Q10" s="32" t="s">
        <v>28</v>
      </c>
      <c r="R10" s="9" t="s">
        <v>501</v>
      </c>
      <c r="S10" s="9" t="s">
        <v>502</v>
      </c>
      <c r="T10" s="9"/>
      <c r="U10" s="9"/>
      <c r="V10" s="9"/>
      <c r="W10" s="9" t="s">
        <v>337</v>
      </c>
      <c r="X10" s="8">
        <v>21.83</v>
      </c>
      <c r="Y10" s="8">
        <v>24.69</v>
      </c>
      <c r="Z10" s="9" t="s">
        <v>19</v>
      </c>
      <c r="AA10" s="9" t="s">
        <v>503</v>
      </c>
      <c r="AB10" s="9"/>
      <c r="AC10" s="8">
        <f t="shared" si="2"/>
        <v>24.69</v>
      </c>
      <c r="AD10" s="17">
        <f t="shared" si="3"/>
        <v>46.519999999999996</v>
      </c>
      <c r="AE10" s="16">
        <f t="shared" si="4"/>
        <v>2</v>
      </c>
      <c r="AF10" s="10">
        <f t="shared" si="5"/>
        <v>0.10085728693898136</v>
      </c>
      <c r="AG10" s="8">
        <f t="shared" si="6"/>
        <v>13.55</v>
      </c>
      <c r="AH10" s="10">
        <f t="shared" si="7"/>
        <v>1.2163375224416517</v>
      </c>
      <c r="AI10" s="17">
        <f t="shared" si="8"/>
        <v>15.549999999999997</v>
      </c>
      <c r="AJ10" s="11">
        <f t="shared" si="9"/>
        <v>0.87138263665594873</v>
      </c>
      <c r="AK10" s="27">
        <f t="shared" si="10"/>
        <v>6.7750000000000004</v>
      </c>
    </row>
    <row r="11" spans="1:37" x14ac:dyDescent="0.2">
      <c r="A11" s="26" t="s">
        <v>553</v>
      </c>
      <c r="B11" s="47" t="s">
        <v>28</v>
      </c>
      <c r="C11" s="32" t="s">
        <v>331</v>
      </c>
      <c r="D11" s="9" t="s">
        <v>332</v>
      </c>
      <c r="E11" s="9"/>
      <c r="F11" s="9"/>
      <c r="G11" s="9"/>
      <c r="H11" s="9"/>
      <c r="I11" s="9" t="s">
        <v>338</v>
      </c>
      <c r="J11" s="8">
        <v>19.63</v>
      </c>
      <c r="K11" s="8">
        <v>11.14</v>
      </c>
      <c r="L11" s="9" t="s">
        <v>19</v>
      </c>
      <c r="M11" s="9"/>
      <c r="N11" s="9"/>
      <c r="O11" s="8">
        <f t="shared" si="0"/>
        <v>11.14</v>
      </c>
      <c r="P11" s="17">
        <f t="shared" si="1"/>
        <v>30.77</v>
      </c>
      <c r="Q11" s="32" t="s">
        <v>28</v>
      </c>
      <c r="R11" s="9" t="s">
        <v>501</v>
      </c>
      <c r="S11" s="9" t="s">
        <v>502</v>
      </c>
      <c r="T11" s="9"/>
      <c r="U11" s="9"/>
      <c r="V11" s="9"/>
      <c r="W11" s="9" t="s">
        <v>338</v>
      </c>
      <c r="X11" s="8">
        <v>21.63</v>
      </c>
      <c r="Y11" s="8">
        <v>24.69</v>
      </c>
      <c r="Z11" s="9" t="s">
        <v>19</v>
      </c>
      <c r="AA11" s="9" t="s">
        <v>503</v>
      </c>
      <c r="AB11" s="9"/>
      <c r="AC11" s="8">
        <f t="shared" si="2"/>
        <v>24.69</v>
      </c>
      <c r="AD11" s="17">
        <f t="shared" si="3"/>
        <v>46.32</v>
      </c>
      <c r="AE11" s="16">
        <f t="shared" si="4"/>
        <v>2</v>
      </c>
      <c r="AF11" s="10">
        <f t="shared" si="5"/>
        <v>0.10188487009679063</v>
      </c>
      <c r="AG11" s="8">
        <f t="shared" si="6"/>
        <v>13.55</v>
      </c>
      <c r="AH11" s="10">
        <f t="shared" si="7"/>
        <v>1.2163375224416517</v>
      </c>
      <c r="AI11" s="17">
        <f t="shared" si="8"/>
        <v>15.55</v>
      </c>
      <c r="AJ11" s="11">
        <f t="shared" si="9"/>
        <v>0.87138263665594851</v>
      </c>
      <c r="AK11" s="27">
        <f t="shared" si="10"/>
        <v>6.7750000000000004</v>
      </c>
    </row>
    <row r="12" spans="1:37" x14ac:dyDescent="0.2">
      <c r="A12" s="26" t="s">
        <v>553</v>
      </c>
      <c r="B12" s="47" t="s">
        <v>28</v>
      </c>
      <c r="C12" s="32" t="s">
        <v>331</v>
      </c>
      <c r="D12" s="9" t="s">
        <v>332</v>
      </c>
      <c r="E12" s="9"/>
      <c r="F12" s="9"/>
      <c r="G12" s="9"/>
      <c r="H12" s="9"/>
      <c r="I12" s="9" t="s">
        <v>336</v>
      </c>
      <c r="J12" s="8">
        <v>19.579999999999998</v>
      </c>
      <c r="K12" s="8">
        <v>11.14</v>
      </c>
      <c r="L12" s="9" t="s">
        <v>19</v>
      </c>
      <c r="M12" s="9"/>
      <c r="N12" s="9"/>
      <c r="O12" s="8">
        <f t="shared" si="0"/>
        <v>11.14</v>
      </c>
      <c r="P12" s="17">
        <f t="shared" si="1"/>
        <v>30.72</v>
      </c>
      <c r="Q12" s="32" t="s">
        <v>28</v>
      </c>
      <c r="R12" s="9" t="s">
        <v>501</v>
      </c>
      <c r="S12" s="9" t="s">
        <v>502</v>
      </c>
      <c r="T12" s="9"/>
      <c r="U12" s="9"/>
      <c r="V12" s="9"/>
      <c r="W12" s="9" t="s">
        <v>336</v>
      </c>
      <c r="X12" s="8">
        <v>21.58</v>
      </c>
      <c r="Y12" s="8">
        <v>24.69</v>
      </c>
      <c r="Z12" s="9" t="s">
        <v>19</v>
      </c>
      <c r="AA12" s="9" t="s">
        <v>503</v>
      </c>
      <c r="AB12" s="9"/>
      <c r="AC12" s="8">
        <f t="shared" si="2"/>
        <v>24.69</v>
      </c>
      <c r="AD12" s="17">
        <f t="shared" si="3"/>
        <v>46.269999999999996</v>
      </c>
      <c r="AE12" s="16">
        <f t="shared" si="4"/>
        <v>2</v>
      </c>
      <c r="AF12" s="10">
        <f t="shared" si="5"/>
        <v>0.10214504596527069</v>
      </c>
      <c r="AG12" s="8">
        <f t="shared" si="6"/>
        <v>13.55</v>
      </c>
      <c r="AH12" s="10">
        <f t="shared" si="7"/>
        <v>1.2163375224416517</v>
      </c>
      <c r="AI12" s="17">
        <f t="shared" si="8"/>
        <v>15.549999999999997</v>
      </c>
      <c r="AJ12" s="11">
        <f t="shared" si="9"/>
        <v>0.87138263665594873</v>
      </c>
      <c r="AK12" s="27">
        <f t="shared" si="10"/>
        <v>6.7750000000000004</v>
      </c>
    </row>
    <row r="13" spans="1:37" x14ac:dyDescent="0.2">
      <c r="A13" s="26" t="s">
        <v>553</v>
      </c>
      <c r="B13" s="47" t="s">
        <v>28</v>
      </c>
      <c r="C13" s="32" t="s">
        <v>331</v>
      </c>
      <c r="D13" s="9" t="s">
        <v>332</v>
      </c>
      <c r="E13" s="9"/>
      <c r="F13" s="9"/>
      <c r="G13" s="9"/>
      <c r="H13" s="9"/>
      <c r="I13" s="9" t="s">
        <v>335</v>
      </c>
      <c r="J13" s="8">
        <v>19.48</v>
      </c>
      <c r="K13" s="8">
        <v>11.14</v>
      </c>
      <c r="L13" s="9" t="s">
        <v>19</v>
      </c>
      <c r="M13" s="9"/>
      <c r="N13" s="9"/>
      <c r="O13" s="8">
        <f t="shared" si="0"/>
        <v>11.14</v>
      </c>
      <c r="P13" s="17">
        <f t="shared" si="1"/>
        <v>30.62</v>
      </c>
      <c r="Q13" s="32" t="s">
        <v>28</v>
      </c>
      <c r="R13" s="9" t="s">
        <v>501</v>
      </c>
      <c r="S13" s="9" t="s">
        <v>502</v>
      </c>
      <c r="T13" s="9"/>
      <c r="U13" s="9"/>
      <c r="V13" s="9"/>
      <c r="W13" s="9" t="s">
        <v>335</v>
      </c>
      <c r="X13" s="8">
        <v>21.48</v>
      </c>
      <c r="Y13" s="8">
        <v>24.69</v>
      </c>
      <c r="Z13" s="9" t="s">
        <v>19</v>
      </c>
      <c r="AA13" s="9" t="s">
        <v>503</v>
      </c>
      <c r="AB13" s="9"/>
      <c r="AC13" s="8">
        <f t="shared" si="2"/>
        <v>24.69</v>
      </c>
      <c r="AD13" s="17">
        <f t="shared" si="3"/>
        <v>46.17</v>
      </c>
      <c r="AE13" s="16">
        <f t="shared" si="4"/>
        <v>2</v>
      </c>
      <c r="AF13" s="10">
        <f t="shared" si="5"/>
        <v>0.10266940451745379</v>
      </c>
      <c r="AG13" s="8">
        <f t="shared" si="6"/>
        <v>13.55</v>
      </c>
      <c r="AH13" s="10">
        <f t="shared" si="7"/>
        <v>1.2163375224416517</v>
      </c>
      <c r="AI13" s="17">
        <f t="shared" si="8"/>
        <v>15.55</v>
      </c>
      <c r="AJ13" s="11">
        <f t="shared" si="9"/>
        <v>0.87138263665594851</v>
      </c>
      <c r="AK13" s="27">
        <f t="shared" si="10"/>
        <v>6.7750000000000004</v>
      </c>
    </row>
    <row r="14" spans="1:37" x14ac:dyDescent="0.2">
      <c r="A14" s="26" t="s">
        <v>554</v>
      </c>
      <c r="B14" s="47" t="s">
        <v>22</v>
      </c>
      <c r="C14" s="32" t="s">
        <v>257</v>
      </c>
      <c r="D14" s="9" t="s">
        <v>259</v>
      </c>
      <c r="E14" s="9" t="s">
        <v>261</v>
      </c>
      <c r="F14" s="9" t="s">
        <v>262</v>
      </c>
      <c r="G14" s="9" t="s">
        <v>263</v>
      </c>
      <c r="H14" s="9" t="s">
        <v>264</v>
      </c>
      <c r="I14" s="9" t="s">
        <v>99</v>
      </c>
      <c r="J14" s="8">
        <v>21.24</v>
      </c>
      <c r="K14" s="8">
        <v>10.18</v>
      </c>
      <c r="L14" s="9" t="s">
        <v>8</v>
      </c>
      <c r="M14" s="9" t="s">
        <v>265</v>
      </c>
      <c r="N14" s="9"/>
      <c r="O14" s="8">
        <f t="shared" si="0"/>
        <v>10.18</v>
      </c>
      <c r="P14" s="17">
        <f t="shared" si="1"/>
        <v>31.419999999999998</v>
      </c>
      <c r="Q14" s="32" t="s">
        <v>23</v>
      </c>
      <c r="R14" s="9" t="s">
        <v>443</v>
      </c>
      <c r="S14" s="9" t="s">
        <v>445</v>
      </c>
      <c r="T14" s="9" t="s">
        <v>262</v>
      </c>
      <c r="U14" s="9" t="s">
        <v>446</v>
      </c>
      <c r="V14" s="9"/>
      <c r="W14" s="9" t="s">
        <v>448</v>
      </c>
      <c r="X14" s="8">
        <v>22.8</v>
      </c>
      <c r="Y14" s="8">
        <v>20.6</v>
      </c>
      <c r="Z14" s="9" t="s">
        <v>17</v>
      </c>
      <c r="AA14" s="9"/>
      <c r="AB14" s="9"/>
      <c r="AC14" s="8">
        <f t="shared" si="2"/>
        <v>20.6</v>
      </c>
      <c r="AD14" s="17">
        <f t="shared" si="3"/>
        <v>43.400000000000006</v>
      </c>
      <c r="AE14" s="16">
        <f t="shared" si="4"/>
        <v>1.5600000000000023</v>
      </c>
      <c r="AF14" s="10">
        <f t="shared" si="5"/>
        <v>7.3446327683615933E-2</v>
      </c>
      <c r="AG14" s="8">
        <f t="shared" si="6"/>
        <v>10.420000000000002</v>
      </c>
      <c r="AH14" s="10">
        <f t="shared" si="7"/>
        <v>1.0235756385068764</v>
      </c>
      <c r="AI14" s="17">
        <f t="shared" si="8"/>
        <v>11.980000000000008</v>
      </c>
      <c r="AJ14" s="11">
        <f t="shared" si="9"/>
        <v>0.86978297161936524</v>
      </c>
      <c r="AK14" s="27">
        <f t="shared" si="10"/>
        <v>6.6794871794871709</v>
      </c>
    </row>
    <row r="15" spans="1:37" x14ac:dyDescent="0.2">
      <c r="A15" s="26" t="s">
        <v>553</v>
      </c>
      <c r="B15" s="47" t="s">
        <v>28</v>
      </c>
      <c r="C15" s="32" t="s">
        <v>331</v>
      </c>
      <c r="D15" s="9" t="s">
        <v>332</v>
      </c>
      <c r="E15" s="9"/>
      <c r="F15" s="9"/>
      <c r="G15" s="9"/>
      <c r="H15" s="9"/>
      <c r="I15" s="9" t="s">
        <v>333</v>
      </c>
      <c r="J15" s="8">
        <v>18.43</v>
      </c>
      <c r="K15" s="8">
        <v>10.99</v>
      </c>
      <c r="L15" s="9" t="s">
        <v>19</v>
      </c>
      <c r="M15" s="9"/>
      <c r="N15" s="9"/>
      <c r="O15" s="8">
        <f t="shared" si="0"/>
        <v>10.99</v>
      </c>
      <c r="P15" s="17">
        <f t="shared" si="1"/>
        <v>29.42</v>
      </c>
      <c r="Q15" s="32" t="s">
        <v>28</v>
      </c>
      <c r="R15" s="9" t="s">
        <v>501</v>
      </c>
      <c r="S15" s="9" t="s">
        <v>502</v>
      </c>
      <c r="T15" s="9"/>
      <c r="U15" s="9"/>
      <c r="V15" s="9"/>
      <c r="W15" s="9" t="s">
        <v>333</v>
      </c>
      <c r="X15" s="8">
        <v>20.43</v>
      </c>
      <c r="Y15" s="8">
        <v>24.04</v>
      </c>
      <c r="Z15" s="9" t="s">
        <v>19</v>
      </c>
      <c r="AA15" s="9" t="s">
        <v>503</v>
      </c>
      <c r="AB15" s="9"/>
      <c r="AC15" s="8">
        <f t="shared" si="2"/>
        <v>24.04</v>
      </c>
      <c r="AD15" s="17">
        <f t="shared" si="3"/>
        <v>44.47</v>
      </c>
      <c r="AE15" s="16">
        <f t="shared" si="4"/>
        <v>2</v>
      </c>
      <c r="AF15" s="10">
        <f t="shared" si="5"/>
        <v>0.10851871947911015</v>
      </c>
      <c r="AG15" s="8">
        <f t="shared" si="6"/>
        <v>13.049999999999999</v>
      </c>
      <c r="AH15" s="10">
        <f t="shared" si="7"/>
        <v>1.1874431301182893</v>
      </c>
      <c r="AI15" s="17">
        <f t="shared" si="8"/>
        <v>15.049999999999997</v>
      </c>
      <c r="AJ15" s="11">
        <f t="shared" si="9"/>
        <v>0.86710963455149515</v>
      </c>
      <c r="AK15" s="27">
        <f t="shared" si="10"/>
        <v>6.5249999999999995</v>
      </c>
    </row>
    <row r="16" spans="1:37" x14ac:dyDescent="0.2">
      <c r="A16" s="26" t="s">
        <v>3</v>
      </c>
      <c r="B16" s="47" t="s">
        <v>3</v>
      </c>
      <c r="C16" s="32" t="s">
        <v>70</v>
      </c>
      <c r="D16" s="9" t="s">
        <v>71</v>
      </c>
      <c r="E16" s="9" t="s">
        <v>73</v>
      </c>
      <c r="F16" s="9"/>
      <c r="G16" s="9"/>
      <c r="H16" s="9"/>
      <c r="I16" s="9" t="s">
        <v>81</v>
      </c>
      <c r="J16" s="8">
        <v>39.840000000000003</v>
      </c>
      <c r="K16" s="8">
        <v>16.27</v>
      </c>
      <c r="L16" s="9" t="s">
        <v>13</v>
      </c>
      <c r="M16" s="9" t="s">
        <v>82</v>
      </c>
      <c r="N16" s="9"/>
      <c r="O16" s="8">
        <f t="shared" si="0"/>
        <v>16.27</v>
      </c>
      <c r="P16" s="17">
        <f t="shared" si="1"/>
        <v>56.11</v>
      </c>
      <c r="Q16" s="32" t="s">
        <v>143</v>
      </c>
      <c r="R16" s="9" t="s">
        <v>147</v>
      </c>
      <c r="S16" s="9"/>
      <c r="T16" s="9"/>
      <c r="U16" s="9"/>
      <c r="V16" s="9"/>
      <c r="W16" s="9" t="s">
        <v>81</v>
      </c>
      <c r="X16" s="8">
        <v>41.18</v>
      </c>
      <c r="Y16" s="8">
        <v>25</v>
      </c>
      <c r="Z16" s="9" t="s">
        <v>13</v>
      </c>
      <c r="AA16" s="9"/>
      <c r="AB16" s="9"/>
      <c r="AC16" s="8">
        <f t="shared" si="2"/>
        <v>25</v>
      </c>
      <c r="AD16" s="17">
        <f t="shared" si="3"/>
        <v>66.180000000000007</v>
      </c>
      <c r="AE16" s="16">
        <f t="shared" si="4"/>
        <v>1.3399999999999963</v>
      </c>
      <c r="AF16" s="10">
        <f t="shared" si="5"/>
        <v>3.3634538152610347E-2</v>
      </c>
      <c r="AG16" s="8">
        <f t="shared" si="6"/>
        <v>8.73</v>
      </c>
      <c r="AH16" s="10">
        <f t="shared" si="7"/>
        <v>0.5365703749231715</v>
      </c>
      <c r="AI16" s="17">
        <f t="shared" si="8"/>
        <v>10.070000000000007</v>
      </c>
      <c r="AJ16" s="11">
        <f t="shared" si="9"/>
        <v>0.86693147964250183</v>
      </c>
      <c r="AK16" s="27">
        <f t="shared" si="10"/>
        <v>6.5149253731343464</v>
      </c>
    </row>
    <row r="17" spans="1:37" x14ac:dyDescent="0.2">
      <c r="A17" s="26" t="s">
        <v>554</v>
      </c>
      <c r="B17" s="47" t="s">
        <v>22</v>
      </c>
      <c r="C17" s="32" t="s">
        <v>257</v>
      </c>
      <c r="D17" s="9" t="s">
        <v>259</v>
      </c>
      <c r="E17" s="9" t="s">
        <v>261</v>
      </c>
      <c r="F17" s="9" t="s">
        <v>262</v>
      </c>
      <c r="G17" s="9" t="s">
        <v>263</v>
      </c>
      <c r="H17" s="9" t="s">
        <v>264</v>
      </c>
      <c r="I17" s="9" t="s">
        <v>273</v>
      </c>
      <c r="J17" s="8">
        <v>21.39</v>
      </c>
      <c r="K17" s="8">
        <v>10.18</v>
      </c>
      <c r="L17" s="9" t="s">
        <v>8</v>
      </c>
      <c r="M17" s="9" t="s">
        <v>274</v>
      </c>
      <c r="N17" s="9"/>
      <c r="O17" s="8">
        <f t="shared" si="0"/>
        <v>10.18</v>
      </c>
      <c r="P17" s="17">
        <f t="shared" si="1"/>
        <v>31.57</v>
      </c>
      <c r="Q17" s="32" t="s">
        <v>23</v>
      </c>
      <c r="R17" s="9" t="s">
        <v>443</v>
      </c>
      <c r="S17" s="9" t="s">
        <v>445</v>
      </c>
      <c r="T17" s="9" t="s">
        <v>262</v>
      </c>
      <c r="U17" s="9" t="s">
        <v>446</v>
      </c>
      <c r="V17" s="9"/>
      <c r="W17" s="9" t="s">
        <v>458</v>
      </c>
      <c r="X17" s="8">
        <v>23.05</v>
      </c>
      <c r="Y17" s="8">
        <v>20.6</v>
      </c>
      <c r="Z17" s="9" t="s">
        <v>17</v>
      </c>
      <c r="AA17" s="9"/>
      <c r="AB17" s="9"/>
      <c r="AC17" s="8">
        <f t="shared" si="2"/>
        <v>20.6</v>
      </c>
      <c r="AD17" s="17">
        <f t="shared" si="3"/>
        <v>43.650000000000006</v>
      </c>
      <c r="AE17" s="16">
        <f t="shared" si="4"/>
        <v>1.6600000000000001</v>
      </c>
      <c r="AF17" s="10">
        <f t="shared" si="5"/>
        <v>7.7606358111266954E-2</v>
      </c>
      <c r="AG17" s="8">
        <f t="shared" si="6"/>
        <v>10.420000000000002</v>
      </c>
      <c r="AH17" s="10">
        <f t="shared" si="7"/>
        <v>1.0235756385068764</v>
      </c>
      <c r="AI17" s="17">
        <f t="shared" si="8"/>
        <v>12.080000000000005</v>
      </c>
      <c r="AJ17" s="11">
        <f t="shared" si="9"/>
        <v>0.86258278145695344</v>
      </c>
      <c r="AK17" s="27">
        <f t="shared" si="10"/>
        <v>6.2771084337349405</v>
      </c>
    </row>
    <row r="18" spans="1:37" x14ac:dyDescent="0.2">
      <c r="A18" s="26" t="s">
        <v>554</v>
      </c>
      <c r="B18" s="47" t="s">
        <v>22</v>
      </c>
      <c r="C18" s="32" t="s">
        <v>257</v>
      </c>
      <c r="D18" s="9" t="s">
        <v>259</v>
      </c>
      <c r="E18" s="9" t="s">
        <v>261</v>
      </c>
      <c r="F18" s="9" t="s">
        <v>262</v>
      </c>
      <c r="G18" s="9" t="s">
        <v>263</v>
      </c>
      <c r="H18" s="9" t="s">
        <v>264</v>
      </c>
      <c r="I18" s="9" t="s">
        <v>276</v>
      </c>
      <c r="J18" s="8">
        <v>21.49</v>
      </c>
      <c r="K18" s="8">
        <v>10.18</v>
      </c>
      <c r="L18" s="9" t="s">
        <v>8</v>
      </c>
      <c r="M18" s="9" t="s">
        <v>277</v>
      </c>
      <c r="N18" s="9"/>
      <c r="O18" s="8">
        <f t="shared" si="0"/>
        <v>10.18</v>
      </c>
      <c r="P18" s="17">
        <f t="shared" si="1"/>
        <v>31.669999999999998</v>
      </c>
      <c r="Q18" s="32" t="s">
        <v>23</v>
      </c>
      <c r="R18" s="9" t="s">
        <v>443</v>
      </c>
      <c r="S18" s="9" t="s">
        <v>445</v>
      </c>
      <c r="T18" s="9" t="s">
        <v>262</v>
      </c>
      <c r="U18" s="9" t="s">
        <v>446</v>
      </c>
      <c r="V18" s="9"/>
      <c r="W18" s="9" t="s">
        <v>460</v>
      </c>
      <c r="X18" s="8">
        <v>23.2</v>
      </c>
      <c r="Y18" s="8">
        <v>20.6</v>
      </c>
      <c r="Z18" s="9" t="s">
        <v>17</v>
      </c>
      <c r="AA18" s="9"/>
      <c r="AB18" s="9"/>
      <c r="AC18" s="8">
        <f t="shared" si="2"/>
        <v>20.6</v>
      </c>
      <c r="AD18" s="17">
        <f t="shared" si="3"/>
        <v>43.8</v>
      </c>
      <c r="AE18" s="16">
        <f t="shared" si="4"/>
        <v>1.7100000000000009</v>
      </c>
      <c r="AF18" s="10">
        <f t="shared" si="5"/>
        <v>7.9571893904141502E-2</v>
      </c>
      <c r="AG18" s="8">
        <f t="shared" si="6"/>
        <v>10.420000000000002</v>
      </c>
      <c r="AH18" s="10">
        <f t="shared" si="7"/>
        <v>1.0235756385068764</v>
      </c>
      <c r="AI18" s="17">
        <f t="shared" si="8"/>
        <v>12.129999999999999</v>
      </c>
      <c r="AJ18" s="11">
        <f t="shared" si="9"/>
        <v>0.85902720527617493</v>
      </c>
      <c r="AK18" s="27">
        <f t="shared" si="10"/>
        <v>6.0935672514619865</v>
      </c>
    </row>
    <row r="19" spans="1:37" x14ac:dyDescent="0.2">
      <c r="A19" s="26" t="s">
        <v>554</v>
      </c>
      <c r="B19" s="47" t="s">
        <v>22</v>
      </c>
      <c r="C19" s="32" t="s">
        <v>257</v>
      </c>
      <c r="D19" s="9" t="s">
        <v>259</v>
      </c>
      <c r="E19" s="9" t="s">
        <v>261</v>
      </c>
      <c r="F19" s="9" t="s">
        <v>262</v>
      </c>
      <c r="G19" s="9" t="s">
        <v>263</v>
      </c>
      <c r="H19" s="9" t="s">
        <v>264</v>
      </c>
      <c r="I19" s="9" t="s">
        <v>101</v>
      </c>
      <c r="J19" s="8">
        <v>21.09</v>
      </c>
      <c r="K19" s="8">
        <v>10.18</v>
      </c>
      <c r="L19" s="9" t="s">
        <v>8</v>
      </c>
      <c r="M19" s="9" t="s">
        <v>269</v>
      </c>
      <c r="N19" s="9"/>
      <c r="O19" s="8">
        <f t="shared" si="0"/>
        <v>10.18</v>
      </c>
      <c r="P19" s="17">
        <f t="shared" si="1"/>
        <v>31.27</v>
      </c>
      <c r="Q19" s="32" t="s">
        <v>23</v>
      </c>
      <c r="R19" s="9" t="s">
        <v>443</v>
      </c>
      <c r="S19" s="9" t="s">
        <v>445</v>
      </c>
      <c r="T19" s="9" t="s">
        <v>262</v>
      </c>
      <c r="U19" s="9" t="s">
        <v>446</v>
      </c>
      <c r="V19" s="9"/>
      <c r="W19" s="9" t="s">
        <v>452</v>
      </c>
      <c r="X19" s="8">
        <v>22.85</v>
      </c>
      <c r="Y19" s="8">
        <v>20.6</v>
      </c>
      <c r="Z19" s="9" t="s">
        <v>17</v>
      </c>
      <c r="AA19" s="9"/>
      <c r="AB19" s="9"/>
      <c r="AC19" s="8">
        <f t="shared" si="2"/>
        <v>20.6</v>
      </c>
      <c r="AD19" s="17">
        <f t="shared" si="3"/>
        <v>43.45</v>
      </c>
      <c r="AE19" s="16">
        <f t="shared" si="4"/>
        <v>1.7600000000000016</v>
      </c>
      <c r="AF19" s="10">
        <f t="shared" si="5"/>
        <v>8.3451872925557211E-2</v>
      </c>
      <c r="AG19" s="8">
        <f t="shared" si="6"/>
        <v>10.420000000000002</v>
      </c>
      <c r="AH19" s="10">
        <f t="shared" si="7"/>
        <v>1.0235756385068764</v>
      </c>
      <c r="AI19" s="17">
        <f t="shared" si="8"/>
        <v>12.180000000000003</v>
      </c>
      <c r="AJ19" s="11">
        <f t="shared" si="9"/>
        <v>0.85550082101806235</v>
      </c>
      <c r="AK19" s="27">
        <f t="shared" si="10"/>
        <v>5.9204545454545414</v>
      </c>
    </row>
    <row r="20" spans="1:37" x14ac:dyDescent="0.2">
      <c r="A20" s="26" t="s">
        <v>555</v>
      </c>
      <c r="B20" s="47" t="s">
        <v>14</v>
      </c>
      <c r="C20" s="32" t="s">
        <v>141</v>
      </c>
      <c r="D20" s="9"/>
      <c r="E20" s="9"/>
      <c r="F20" s="9"/>
      <c r="G20" s="9"/>
      <c r="H20" s="9"/>
      <c r="I20" s="9" t="s">
        <v>144</v>
      </c>
      <c r="J20" s="8">
        <v>24.14</v>
      </c>
      <c r="K20" s="8">
        <v>15.35</v>
      </c>
      <c r="L20" s="9" t="s">
        <v>16</v>
      </c>
      <c r="M20" s="9"/>
      <c r="N20" s="9"/>
      <c r="O20" s="8">
        <f t="shared" si="0"/>
        <v>15.35</v>
      </c>
      <c r="P20" s="17">
        <f t="shared" si="1"/>
        <v>39.49</v>
      </c>
      <c r="Q20" s="32" t="s">
        <v>141</v>
      </c>
      <c r="R20" s="9" t="s">
        <v>298</v>
      </c>
      <c r="S20" s="9" t="s">
        <v>300</v>
      </c>
      <c r="T20" s="9" t="s">
        <v>301</v>
      </c>
      <c r="U20" s="9" t="s">
        <v>303</v>
      </c>
      <c r="V20" s="9"/>
      <c r="W20" s="9" t="s">
        <v>144</v>
      </c>
      <c r="X20" s="8">
        <v>25.95</v>
      </c>
      <c r="Y20" s="8">
        <v>23.84</v>
      </c>
      <c r="Z20" s="9" t="s">
        <v>16</v>
      </c>
      <c r="AA20" s="9"/>
      <c r="AB20" s="9"/>
      <c r="AC20" s="8">
        <f t="shared" si="2"/>
        <v>23.84</v>
      </c>
      <c r="AD20" s="17">
        <f t="shared" si="3"/>
        <v>49.79</v>
      </c>
      <c r="AE20" s="16">
        <f t="shared" si="4"/>
        <v>1.8099999999999987</v>
      </c>
      <c r="AF20" s="10">
        <f t="shared" si="5"/>
        <v>7.4979287489643692E-2</v>
      </c>
      <c r="AG20" s="8">
        <f t="shared" si="6"/>
        <v>8.49</v>
      </c>
      <c r="AH20" s="10">
        <f t="shared" si="7"/>
        <v>0.55309446254071659</v>
      </c>
      <c r="AI20" s="17">
        <f t="shared" si="8"/>
        <v>10.299999999999997</v>
      </c>
      <c r="AJ20" s="11">
        <f t="shared" si="9"/>
        <v>0.82427184466019443</v>
      </c>
      <c r="AK20" s="27">
        <f t="shared" si="10"/>
        <v>4.6906077348066333</v>
      </c>
    </row>
    <row r="21" spans="1:37" x14ac:dyDescent="0.2">
      <c r="A21" s="26" t="s">
        <v>555</v>
      </c>
      <c r="B21" s="47" t="s">
        <v>14</v>
      </c>
      <c r="C21" s="32" t="s">
        <v>141</v>
      </c>
      <c r="D21" s="9"/>
      <c r="E21" s="9"/>
      <c r="F21" s="9"/>
      <c r="G21" s="9"/>
      <c r="H21" s="9"/>
      <c r="I21" s="9" t="s">
        <v>146</v>
      </c>
      <c r="J21" s="8">
        <v>24.39</v>
      </c>
      <c r="K21" s="8">
        <v>15.35</v>
      </c>
      <c r="L21" s="9" t="s">
        <v>16</v>
      </c>
      <c r="M21" s="9"/>
      <c r="N21" s="9"/>
      <c r="O21" s="8">
        <f t="shared" si="0"/>
        <v>15.35</v>
      </c>
      <c r="P21" s="17">
        <f t="shared" si="1"/>
        <v>39.74</v>
      </c>
      <c r="Q21" s="32" t="s">
        <v>141</v>
      </c>
      <c r="R21" s="9" t="s">
        <v>298</v>
      </c>
      <c r="S21" s="9" t="s">
        <v>300</v>
      </c>
      <c r="T21" s="9" t="s">
        <v>301</v>
      </c>
      <c r="U21" s="9" t="s">
        <v>303</v>
      </c>
      <c r="V21" s="9"/>
      <c r="W21" s="9" t="s">
        <v>146</v>
      </c>
      <c r="X21" s="8">
        <v>26.45</v>
      </c>
      <c r="Y21" s="8">
        <v>23.84</v>
      </c>
      <c r="Z21" s="9" t="s">
        <v>16</v>
      </c>
      <c r="AA21" s="9"/>
      <c r="AB21" s="9"/>
      <c r="AC21" s="8">
        <f t="shared" si="2"/>
        <v>23.84</v>
      </c>
      <c r="AD21" s="17">
        <f t="shared" si="3"/>
        <v>50.29</v>
      </c>
      <c r="AE21" s="16">
        <f t="shared" si="4"/>
        <v>2.0599999999999987</v>
      </c>
      <c r="AF21" s="10">
        <f t="shared" si="5"/>
        <v>8.4460844608446037E-2</v>
      </c>
      <c r="AG21" s="8">
        <f t="shared" si="6"/>
        <v>8.49</v>
      </c>
      <c r="AH21" s="10">
        <f t="shared" si="7"/>
        <v>0.55309446254071659</v>
      </c>
      <c r="AI21" s="17">
        <f t="shared" si="8"/>
        <v>10.549999999999997</v>
      </c>
      <c r="AJ21" s="11">
        <f t="shared" si="9"/>
        <v>0.8047393364928912</v>
      </c>
      <c r="AK21" s="27">
        <f t="shared" si="10"/>
        <v>4.1213592233009733</v>
      </c>
    </row>
    <row r="22" spans="1:37" x14ac:dyDescent="0.2">
      <c r="A22" s="26" t="s">
        <v>555</v>
      </c>
      <c r="B22" s="47" t="s">
        <v>14</v>
      </c>
      <c r="C22" s="32" t="s">
        <v>141</v>
      </c>
      <c r="D22" s="9"/>
      <c r="E22" s="9"/>
      <c r="F22" s="9"/>
      <c r="G22" s="9"/>
      <c r="H22" s="9"/>
      <c r="I22" s="9" t="s">
        <v>142</v>
      </c>
      <c r="J22" s="8">
        <v>23.89</v>
      </c>
      <c r="K22" s="8">
        <v>15.35</v>
      </c>
      <c r="L22" s="9" t="s">
        <v>16</v>
      </c>
      <c r="M22" s="9"/>
      <c r="N22" s="9"/>
      <c r="O22" s="8">
        <f t="shared" si="0"/>
        <v>15.35</v>
      </c>
      <c r="P22" s="17">
        <f t="shared" si="1"/>
        <v>39.24</v>
      </c>
      <c r="Q22" s="32" t="s">
        <v>141</v>
      </c>
      <c r="R22" s="9" t="s">
        <v>298</v>
      </c>
      <c r="S22" s="9" t="s">
        <v>300</v>
      </c>
      <c r="T22" s="9" t="s">
        <v>301</v>
      </c>
      <c r="U22" s="9" t="s">
        <v>303</v>
      </c>
      <c r="V22" s="9"/>
      <c r="W22" s="9" t="s">
        <v>142</v>
      </c>
      <c r="X22" s="8">
        <v>25.95</v>
      </c>
      <c r="Y22" s="8">
        <v>23.84</v>
      </c>
      <c r="Z22" s="9" t="s">
        <v>16</v>
      </c>
      <c r="AA22" s="9" t="s">
        <v>304</v>
      </c>
      <c r="AB22" s="9"/>
      <c r="AC22" s="8">
        <f t="shared" si="2"/>
        <v>23.84</v>
      </c>
      <c r="AD22" s="17">
        <f t="shared" si="3"/>
        <v>49.79</v>
      </c>
      <c r="AE22" s="16">
        <f t="shared" si="4"/>
        <v>2.0599999999999987</v>
      </c>
      <c r="AF22" s="10">
        <f t="shared" si="5"/>
        <v>8.6228547509418108E-2</v>
      </c>
      <c r="AG22" s="8">
        <f t="shared" si="6"/>
        <v>8.49</v>
      </c>
      <c r="AH22" s="10">
        <f t="shared" si="7"/>
        <v>0.55309446254071659</v>
      </c>
      <c r="AI22" s="17">
        <f t="shared" si="8"/>
        <v>10.549999999999997</v>
      </c>
      <c r="AJ22" s="11">
        <f t="shared" si="9"/>
        <v>0.8047393364928912</v>
      </c>
      <c r="AK22" s="27">
        <f t="shared" si="10"/>
        <v>4.1213592233009733</v>
      </c>
    </row>
    <row r="23" spans="1:37" x14ac:dyDescent="0.2">
      <c r="A23" s="26" t="s">
        <v>552</v>
      </c>
      <c r="B23" s="47" t="s">
        <v>10</v>
      </c>
      <c r="C23" s="32" t="s">
        <v>415</v>
      </c>
      <c r="D23" s="9"/>
      <c r="E23" s="9"/>
      <c r="F23" s="9"/>
      <c r="G23" s="9"/>
      <c r="H23" s="9"/>
      <c r="I23" s="9" t="s">
        <v>426</v>
      </c>
      <c r="J23" s="8">
        <v>27.35</v>
      </c>
      <c r="K23" s="8">
        <v>19.45</v>
      </c>
      <c r="L23" s="9" t="s">
        <v>18</v>
      </c>
      <c r="M23" s="9" t="s">
        <v>427</v>
      </c>
      <c r="N23" s="9"/>
      <c r="O23" s="8">
        <f t="shared" si="0"/>
        <v>19.45</v>
      </c>
      <c r="P23" s="17">
        <f t="shared" si="1"/>
        <v>46.8</v>
      </c>
      <c r="Q23" s="32" t="s">
        <v>415</v>
      </c>
      <c r="R23" s="9"/>
      <c r="S23" s="9"/>
      <c r="T23" s="9"/>
      <c r="U23" s="9"/>
      <c r="V23" s="9"/>
      <c r="W23" s="9" t="s">
        <v>426</v>
      </c>
      <c r="X23" s="8">
        <v>30.74</v>
      </c>
      <c r="Y23" s="8">
        <v>33.42</v>
      </c>
      <c r="Z23" s="9" t="s">
        <v>12</v>
      </c>
      <c r="AA23" s="9" t="s">
        <v>427</v>
      </c>
      <c r="AB23" s="9"/>
      <c r="AC23" s="8">
        <f t="shared" si="2"/>
        <v>33.42</v>
      </c>
      <c r="AD23" s="17">
        <f t="shared" si="3"/>
        <v>64.16</v>
      </c>
      <c r="AE23" s="16">
        <f t="shared" si="4"/>
        <v>3.389999999999997</v>
      </c>
      <c r="AF23" s="10">
        <f t="shared" si="5"/>
        <v>0.1239488117001827</v>
      </c>
      <c r="AG23" s="8">
        <f t="shared" si="6"/>
        <v>13.970000000000002</v>
      </c>
      <c r="AH23" s="10">
        <f t="shared" si="7"/>
        <v>0.7182519280205657</v>
      </c>
      <c r="AI23" s="17">
        <f t="shared" si="8"/>
        <v>17.36</v>
      </c>
      <c r="AJ23" s="11">
        <f t="shared" si="9"/>
        <v>0.80472350230414769</v>
      </c>
      <c r="AK23" s="27">
        <f t="shared" si="10"/>
        <v>4.1209439528023646</v>
      </c>
    </row>
    <row r="24" spans="1:37" x14ac:dyDescent="0.2">
      <c r="A24" s="26" t="s">
        <v>552</v>
      </c>
      <c r="B24" s="47" t="s">
        <v>10</v>
      </c>
      <c r="C24" s="32" t="s">
        <v>415</v>
      </c>
      <c r="D24" s="9"/>
      <c r="E24" s="9"/>
      <c r="F24" s="9"/>
      <c r="G24" s="9"/>
      <c r="H24" s="9"/>
      <c r="I24" s="9" t="s">
        <v>429</v>
      </c>
      <c r="J24" s="8">
        <v>27.35</v>
      </c>
      <c r="K24" s="8">
        <v>19.45</v>
      </c>
      <c r="L24" s="9" t="s">
        <v>18</v>
      </c>
      <c r="M24" s="9" t="s">
        <v>431</v>
      </c>
      <c r="N24" s="9"/>
      <c r="O24" s="8">
        <f t="shared" si="0"/>
        <v>19.45</v>
      </c>
      <c r="P24" s="17">
        <f t="shared" si="1"/>
        <v>46.8</v>
      </c>
      <c r="Q24" s="32" t="s">
        <v>415</v>
      </c>
      <c r="R24" s="9"/>
      <c r="S24" s="9"/>
      <c r="T24" s="9"/>
      <c r="U24" s="9"/>
      <c r="V24" s="9"/>
      <c r="W24" s="9" t="s">
        <v>429</v>
      </c>
      <c r="X24" s="8">
        <v>30.74</v>
      </c>
      <c r="Y24" s="8">
        <v>33.42</v>
      </c>
      <c r="Z24" s="9" t="s">
        <v>12</v>
      </c>
      <c r="AA24" s="9" t="s">
        <v>431</v>
      </c>
      <c r="AB24" s="9"/>
      <c r="AC24" s="8">
        <f t="shared" si="2"/>
        <v>33.42</v>
      </c>
      <c r="AD24" s="17">
        <f t="shared" si="3"/>
        <v>64.16</v>
      </c>
      <c r="AE24" s="16">
        <f t="shared" si="4"/>
        <v>3.389999999999997</v>
      </c>
      <c r="AF24" s="10">
        <f t="shared" si="5"/>
        <v>0.1239488117001827</v>
      </c>
      <c r="AG24" s="8">
        <f t="shared" si="6"/>
        <v>13.970000000000002</v>
      </c>
      <c r="AH24" s="10">
        <f t="shared" si="7"/>
        <v>0.7182519280205657</v>
      </c>
      <c r="AI24" s="17">
        <f t="shared" si="8"/>
        <v>17.36</v>
      </c>
      <c r="AJ24" s="11">
        <f t="shared" si="9"/>
        <v>0.80472350230414769</v>
      </c>
      <c r="AK24" s="27">
        <f t="shared" si="10"/>
        <v>4.1209439528023646</v>
      </c>
    </row>
    <row r="25" spans="1:37" x14ac:dyDescent="0.2">
      <c r="A25" s="26" t="s">
        <v>552</v>
      </c>
      <c r="B25" s="47" t="s">
        <v>10</v>
      </c>
      <c r="C25" s="32" t="s">
        <v>415</v>
      </c>
      <c r="D25" s="9"/>
      <c r="E25" s="9"/>
      <c r="F25" s="9"/>
      <c r="G25" s="9"/>
      <c r="H25" s="9"/>
      <c r="I25" s="9" t="s">
        <v>424</v>
      </c>
      <c r="J25" s="8">
        <v>27.45</v>
      </c>
      <c r="K25" s="8">
        <v>19.45</v>
      </c>
      <c r="L25" s="9" t="s">
        <v>18</v>
      </c>
      <c r="M25" s="9" t="s">
        <v>425</v>
      </c>
      <c r="N25" s="9"/>
      <c r="O25" s="8">
        <f t="shared" si="0"/>
        <v>19.45</v>
      </c>
      <c r="P25" s="17">
        <f t="shared" si="1"/>
        <v>46.9</v>
      </c>
      <c r="Q25" s="32" t="s">
        <v>415</v>
      </c>
      <c r="R25" s="9"/>
      <c r="S25" s="9"/>
      <c r="T25" s="9"/>
      <c r="U25" s="9"/>
      <c r="V25" s="9"/>
      <c r="W25" s="9" t="s">
        <v>424</v>
      </c>
      <c r="X25" s="8">
        <v>30.86</v>
      </c>
      <c r="Y25" s="8">
        <v>33.42</v>
      </c>
      <c r="Z25" s="9" t="s">
        <v>12</v>
      </c>
      <c r="AA25" s="9" t="s">
        <v>537</v>
      </c>
      <c r="AB25" s="9"/>
      <c r="AC25" s="8">
        <f t="shared" si="2"/>
        <v>33.42</v>
      </c>
      <c r="AD25" s="17">
        <f t="shared" si="3"/>
        <v>64.28</v>
      </c>
      <c r="AE25" s="16">
        <f t="shared" si="4"/>
        <v>3.41</v>
      </c>
      <c r="AF25" s="10">
        <f t="shared" si="5"/>
        <v>0.12422586520947178</v>
      </c>
      <c r="AG25" s="8">
        <f t="shared" si="6"/>
        <v>13.970000000000002</v>
      </c>
      <c r="AH25" s="10">
        <f t="shared" si="7"/>
        <v>0.7182519280205657</v>
      </c>
      <c r="AI25" s="17">
        <f t="shared" si="8"/>
        <v>17.380000000000003</v>
      </c>
      <c r="AJ25" s="11">
        <f t="shared" si="9"/>
        <v>0.80379746835443044</v>
      </c>
      <c r="AK25" s="27">
        <f t="shared" si="10"/>
        <v>4.0967741935483879</v>
      </c>
    </row>
    <row r="26" spans="1:37" x14ac:dyDescent="0.2">
      <c r="A26" s="26" t="s">
        <v>552</v>
      </c>
      <c r="B26" s="47" t="s">
        <v>10</v>
      </c>
      <c r="C26" s="32" t="s">
        <v>415</v>
      </c>
      <c r="D26" s="9"/>
      <c r="E26" s="9"/>
      <c r="F26" s="9"/>
      <c r="G26" s="9"/>
      <c r="H26" s="9"/>
      <c r="I26" s="9" t="s">
        <v>422</v>
      </c>
      <c r="J26" s="8">
        <v>27.55</v>
      </c>
      <c r="K26" s="8">
        <v>19.45</v>
      </c>
      <c r="L26" s="9" t="s">
        <v>18</v>
      </c>
      <c r="M26" s="9" t="s">
        <v>423</v>
      </c>
      <c r="N26" s="8"/>
      <c r="O26" s="8">
        <f t="shared" si="0"/>
        <v>19.45</v>
      </c>
      <c r="P26" s="17">
        <f t="shared" si="1"/>
        <v>47</v>
      </c>
      <c r="Q26" s="32" t="s">
        <v>415</v>
      </c>
      <c r="R26" s="9"/>
      <c r="S26" s="9"/>
      <c r="T26" s="9"/>
      <c r="U26" s="9"/>
      <c r="V26" s="9"/>
      <c r="W26" s="9" t="s">
        <v>422</v>
      </c>
      <c r="X26" s="8">
        <v>30.97</v>
      </c>
      <c r="Y26" s="8">
        <v>33.42</v>
      </c>
      <c r="Z26" s="9" t="s">
        <v>12</v>
      </c>
      <c r="AA26" s="9" t="s">
        <v>536</v>
      </c>
      <c r="AB26" s="9"/>
      <c r="AC26" s="8">
        <f t="shared" si="2"/>
        <v>33.42</v>
      </c>
      <c r="AD26" s="17">
        <f t="shared" si="3"/>
        <v>64.39</v>
      </c>
      <c r="AE26" s="16">
        <f t="shared" si="4"/>
        <v>3.4199999999999982</v>
      </c>
      <c r="AF26" s="10">
        <f t="shared" si="5"/>
        <v>0.12413793103448269</v>
      </c>
      <c r="AG26" s="8">
        <f t="shared" si="6"/>
        <v>13.970000000000002</v>
      </c>
      <c r="AH26" s="10">
        <f t="shared" si="7"/>
        <v>0.7182519280205657</v>
      </c>
      <c r="AI26" s="17">
        <f t="shared" si="8"/>
        <v>17.39</v>
      </c>
      <c r="AJ26" s="11">
        <f t="shared" si="9"/>
        <v>0.80333525014376095</v>
      </c>
      <c r="AK26" s="27">
        <f t="shared" si="10"/>
        <v>4.0847953216374302</v>
      </c>
    </row>
    <row r="27" spans="1:37" x14ac:dyDescent="0.2">
      <c r="A27" s="26" t="s">
        <v>552</v>
      </c>
      <c r="B27" s="47" t="s">
        <v>10</v>
      </c>
      <c r="C27" s="32" t="s">
        <v>415</v>
      </c>
      <c r="D27" s="9"/>
      <c r="E27" s="9"/>
      <c r="F27" s="9"/>
      <c r="G27" s="9"/>
      <c r="H27" s="9"/>
      <c r="I27" s="9" t="s">
        <v>420</v>
      </c>
      <c r="J27" s="8">
        <v>27.75</v>
      </c>
      <c r="K27" s="8">
        <v>19.45</v>
      </c>
      <c r="L27" s="9" t="s">
        <v>18</v>
      </c>
      <c r="M27" s="9" t="s">
        <v>421</v>
      </c>
      <c r="N27" s="8"/>
      <c r="O27" s="8">
        <f t="shared" si="0"/>
        <v>19.45</v>
      </c>
      <c r="P27" s="17">
        <f t="shared" si="1"/>
        <v>47.2</v>
      </c>
      <c r="Q27" s="32" t="s">
        <v>415</v>
      </c>
      <c r="R27" s="9"/>
      <c r="S27" s="9"/>
      <c r="T27" s="9"/>
      <c r="U27" s="9"/>
      <c r="V27" s="9"/>
      <c r="W27" s="9" t="s">
        <v>420</v>
      </c>
      <c r="X27" s="8">
        <v>31.19</v>
      </c>
      <c r="Y27" s="8">
        <v>33.42</v>
      </c>
      <c r="Z27" s="9" t="s">
        <v>12</v>
      </c>
      <c r="AA27" s="9" t="s">
        <v>421</v>
      </c>
      <c r="AB27" s="9"/>
      <c r="AC27" s="8">
        <f t="shared" si="2"/>
        <v>33.42</v>
      </c>
      <c r="AD27" s="17">
        <f t="shared" si="3"/>
        <v>64.61</v>
      </c>
      <c r="AE27" s="16">
        <f t="shared" si="4"/>
        <v>3.4400000000000013</v>
      </c>
      <c r="AF27" s="10">
        <f t="shared" si="5"/>
        <v>0.12396396396396402</v>
      </c>
      <c r="AG27" s="8">
        <f t="shared" si="6"/>
        <v>13.970000000000002</v>
      </c>
      <c r="AH27" s="10">
        <f t="shared" si="7"/>
        <v>0.7182519280205657</v>
      </c>
      <c r="AI27" s="17">
        <f t="shared" si="8"/>
        <v>17.409999999999997</v>
      </c>
      <c r="AJ27" s="11">
        <f t="shared" si="9"/>
        <v>0.80241240666283775</v>
      </c>
      <c r="AK27" s="27">
        <f t="shared" si="10"/>
        <v>4.0610465116279064</v>
      </c>
    </row>
    <row r="28" spans="1:37" x14ac:dyDescent="0.2">
      <c r="A28" s="26" t="s">
        <v>552</v>
      </c>
      <c r="B28" s="47" t="s">
        <v>10</v>
      </c>
      <c r="C28" s="32" t="s">
        <v>415</v>
      </c>
      <c r="D28" s="9"/>
      <c r="E28" s="9"/>
      <c r="F28" s="9"/>
      <c r="G28" s="9"/>
      <c r="H28" s="9"/>
      <c r="I28" s="9" t="s">
        <v>416</v>
      </c>
      <c r="J28" s="8">
        <v>28.25</v>
      </c>
      <c r="K28" s="8">
        <v>19.45</v>
      </c>
      <c r="L28" s="9" t="s">
        <v>18</v>
      </c>
      <c r="M28" s="9" t="s">
        <v>417</v>
      </c>
      <c r="N28" s="8"/>
      <c r="O28" s="8">
        <f t="shared" si="0"/>
        <v>19.45</v>
      </c>
      <c r="P28" s="17">
        <f t="shared" si="1"/>
        <v>47.7</v>
      </c>
      <c r="Q28" s="32" t="s">
        <v>415</v>
      </c>
      <c r="R28" s="9"/>
      <c r="S28" s="9"/>
      <c r="T28" s="9"/>
      <c r="U28" s="9"/>
      <c r="V28" s="9"/>
      <c r="W28" s="9" t="s">
        <v>416</v>
      </c>
      <c r="X28" s="8">
        <v>31.75</v>
      </c>
      <c r="Y28" s="8">
        <v>33.42</v>
      </c>
      <c r="Z28" s="9" t="s">
        <v>12</v>
      </c>
      <c r="AA28" s="9" t="s">
        <v>535</v>
      </c>
      <c r="AB28" s="9"/>
      <c r="AC28" s="8">
        <f t="shared" si="2"/>
        <v>33.42</v>
      </c>
      <c r="AD28" s="17">
        <f t="shared" si="3"/>
        <v>65.17</v>
      </c>
      <c r="AE28" s="16">
        <f t="shared" si="4"/>
        <v>3.5</v>
      </c>
      <c r="AF28" s="10">
        <f t="shared" si="5"/>
        <v>0.12389380530973451</v>
      </c>
      <c r="AG28" s="8">
        <f t="shared" si="6"/>
        <v>13.970000000000002</v>
      </c>
      <c r="AH28" s="10">
        <f t="shared" si="7"/>
        <v>0.7182519280205657</v>
      </c>
      <c r="AI28" s="17">
        <f t="shared" si="8"/>
        <v>17.47</v>
      </c>
      <c r="AJ28" s="11">
        <f t="shared" si="9"/>
        <v>0.79965655409273062</v>
      </c>
      <c r="AK28" s="27">
        <f t="shared" si="10"/>
        <v>3.991428571428572</v>
      </c>
    </row>
    <row r="29" spans="1:37" x14ac:dyDescent="0.2">
      <c r="A29" s="26" t="s">
        <v>552</v>
      </c>
      <c r="B29" s="47" t="s">
        <v>10</v>
      </c>
      <c r="C29" s="32" t="s">
        <v>415</v>
      </c>
      <c r="D29" s="9"/>
      <c r="E29" s="9"/>
      <c r="F29" s="9"/>
      <c r="G29" s="9"/>
      <c r="H29" s="9"/>
      <c r="I29" s="9" t="s">
        <v>418</v>
      </c>
      <c r="J29" s="8">
        <v>29.25</v>
      </c>
      <c r="K29" s="8">
        <v>19.45</v>
      </c>
      <c r="L29" s="9" t="s">
        <v>18</v>
      </c>
      <c r="M29" s="9" t="s">
        <v>419</v>
      </c>
      <c r="N29" s="8"/>
      <c r="O29" s="8">
        <f t="shared" si="0"/>
        <v>19.45</v>
      </c>
      <c r="P29" s="17">
        <f t="shared" si="1"/>
        <v>48.7</v>
      </c>
      <c r="Q29" s="32" t="s">
        <v>415</v>
      </c>
      <c r="R29" s="9"/>
      <c r="S29" s="9"/>
      <c r="T29" s="9"/>
      <c r="U29" s="9"/>
      <c r="V29" s="9"/>
      <c r="W29" s="9" t="s">
        <v>418</v>
      </c>
      <c r="X29" s="8">
        <v>32.89</v>
      </c>
      <c r="Y29" s="8">
        <v>33.42</v>
      </c>
      <c r="Z29" s="9" t="s">
        <v>12</v>
      </c>
      <c r="AA29" s="9" t="s">
        <v>419</v>
      </c>
      <c r="AB29" s="9"/>
      <c r="AC29" s="8">
        <f t="shared" si="2"/>
        <v>33.42</v>
      </c>
      <c r="AD29" s="17">
        <f t="shared" si="3"/>
        <v>66.31</v>
      </c>
      <c r="AE29" s="16">
        <f t="shared" si="4"/>
        <v>3.6400000000000006</v>
      </c>
      <c r="AF29" s="10">
        <f t="shared" si="5"/>
        <v>0.12444444444444447</v>
      </c>
      <c r="AG29" s="8">
        <f t="shared" si="6"/>
        <v>13.970000000000002</v>
      </c>
      <c r="AH29" s="10">
        <f t="shared" si="7"/>
        <v>0.7182519280205657</v>
      </c>
      <c r="AI29" s="17">
        <f t="shared" si="8"/>
        <v>17.61</v>
      </c>
      <c r="AJ29" s="11">
        <f t="shared" si="9"/>
        <v>0.79329926178307797</v>
      </c>
      <c r="AK29" s="27">
        <f t="shared" si="10"/>
        <v>3.837912087912088</v>
      </c>
    </row>
    <row r="30" spans="1:37" x14ac:dyDescent="0.2">
      <c r="A30" s="26" t="s">
        <v>555</v>
      </c>
      <c r="B30" s="47" t="s">
        <v>14</v>
      </c>
      <c r="C30" s="32" t="s">
        <v>113</v>
      </c>
      <c r="D30" s="9" t="s">
        <v>114</v>
      </c>
      <c r="E30" s="9" t="s">
        <v>115</v>
      </c>
      <c r="F30" s="9"/>
      <c r="G30" s="9"/>
      <c r="H30" s="9"/>
      <c r="I30" s="9" t="s">
        <v>44</v>
      </c>
      <c r="J30" s="8">
        <v>27.57</v>
      </c>
      <c r="K30" s="8">
        <v>16.98</v>
      </c>
      <c r="L30" s="9" t="s">
        <v>16</v>
      </c>
      <c r="M30" s="9"/>
      <c r="N30" s="9"/>
      <c r="O30" s="8">
        <f t="shared" si="0"/>
        <v>16.98</v>
      </c>
      <c r="P30" s="17">
        <f t="shared" si="1"/>
        <v>44.55</v>
      </c>
      <c r="Q30" s="32" t="s">
        <v>113</v>
      </c>
      <c r="R30" s="9" t="s">
        <v>209</v>
      </c>
      <c r="S30" s="9" t="s">
        <v>115</v>
      </c>
      <c r="T30" s="9"/>
      <c r="U30" s="9"/>
      <c r="V30" s="9"/>
      <c r="W30" s="9" t="s">
        <v>44</v>
      </c>
      <c r="X30" s="8">
        <v>30.35</v>
      </c>
      <c r="Y30" s="8">
        <v>27.15</v>
      </c>
      <c r="Z30" s="9" t="s">
        <v>16</v>
      </c>
      <c r="AA30" s="9"/>
      <c r="AB30" s="9"/>
      <c r="AC30" s="8">
        <f t="shared" si="2"/>
        <v>27.15</v>
      </c>
      <c r="AD30" s="17">
        <f t="shared" si="3"/>
        <v>57.5</v>
      </c>
      <c r="AE30" s="16">
        <f t="shared" si="4"/>
        <v>2.7800000000000011</v>
      </c>
      <c r="AF30" s="10">
        <f t="shared" si="5"/>
        <v>0.10083424011606823</v>
      </c>
      <c r="AG30" s="8">
        <f t="shared" si="6"/>
        <v>10.169999999999998</v>
      </c>
      <c r="AH30" s="10">
        <f t="shared" si="7"/>
        <v>0.59893992932862183</v>
      </c>
      <c r="AI30" s="17">
        <f t="shared" si="8"/>
        <v>12.950000000000003</v>
      </c>
      <c r="AJ30" s="11">
        <f t="shared" si="9"/>
        <v>0.78532818532818505</v>
      </c>
      <c r="AK30" s="27">
        <f t="shared" si="10"/>
        <v>3.6582733812949617</v>
      </c>
    </row>
    <row r="31" spans="1:37" x14ac:dyDescent="0.2">
      <c r="A31" s="26" t="s">
        <v>555</v>
      </c>
      <c r="B31" s="47" t="s">
        <v>14</v>
      </c>
      <c r="C31" s="32" t="s">
        <v>124</v>
      </c>
      <c r="D31" s="9" t="s">
        <v>21</v>
      </c>
      <c r="E31" s="9"/>
      <c r="F31" s="9"/>
      <c r="G31" s="9"/>
      <c r="H31" s="9"/>
      <c r="I31" s="9" t="s">
        <v>63</v>
      </c>
      <c r="J31" s="8">
        <v>28.5</v>
      </c>
      <c r="K31" s="8">
        <v>16.079999999999998</v>
      </c>
      <c r="L31" s="9" t="s">
        <v>8</v>
      </c>
      <c r="M31" s="9" t="s">
        <v>125</v>
      </c>
      <c r="N31" s="9"/>
      <c r="O31" s="8">
        <f t="shared" si="0"/>
        <v>16.079999999999998</v>
      </c>
      <c r="P31" s="17">
        <f t="shared" si="1"/>
        <v>44.58</v>
      </c>
      <c r="Q31" s="32" t="s">
        <v>126</v>
      </c>
      <c r="R31" s="9" t="s">
        <v>21</v>
      </c>
      <c r="S31" s="9"/>
      <c r="T31" s="9"/>
      <c r="U31" s="9"/>
      <c r="V31" s="9"/>
      <c r="W31" s="9" t="s">
        <v>63</v>
      </c>
      <c r="X31" s="8">
        <v>31.1</v>
      </c>
      <c r="Y31" s="8">
        <v>25.48</v>
      </c>
      <c r="Z31" s="9" t="s">
        <v>8</v>
      </c>
      <c r="AA31" s="9" t="s">
        <v>240</v>
      </c>
      <c r="AB31" s="9"/>
      <c r="AC31" s="8">
        <f t="shared" si="2"/>
        <v>25.48</v>
      </c>
      <c r="AD31" s="17">
        <f t="shared" si="3"/>
        <v>56.58</v>
      </c>
      <c r="AE31" s="16">
        <f t="shared" si="4"/>
        <v>2.6000000000000014</v>
      </c>
      <c r="AF31" s="10">
        <f t="shared" si="5"/>
        <v>9.1228070175438644E-2</v>
      </c>
      <c r="AG31" s="8">
        <f t="shared" si="6"/>
        <v>9.4000000000000021</v>
      </c>
      <c r="AH31" s="10">
        <f t="shared" si="7"/>
        <v>0.58457711442786087</v>
      </c>
      <c r="AI31" s="17">
        <f t="shared" si="8"/>
        <v>12</v>
      </c>
      <c r="AJ31" s="11">
        <f t="shared" si="9"/>
        <v>0.78333333333333355</v>
      </c>
      <c r="AK31" s="27">
        <f t="shared" si="10"/>
        <v>3.6153846153846141</v>
      </c>
    </row>
    <row r="32" spans="1:37" x14ac:dyDescent="0.2">
      <c r="A32" s="26" t="s">
        <v>553</v>
      </c>
      <c r="B32" s="47" t="s">
        <v>28</v>
      </c>
      <c r="C32" s="32" t="s">
        <v>314</v>
      </c>
      <c r="D32" s="9"/>
      <c r="E32" s="9"/>
      <c r="F32" s="9"/>
      <c r="G32" s="9"/>
      <c r="H32" s="9"/>
      <c r="I32" s="9" t="s">
        <v>316</v>
      </c>
      <c r="J32" s="8">
        <v>20.5</v>
      </c>
      <c r="K32" s="8">
        <v>10.58</v>
      </c>
      <c r="L32" s="9" t="s">
        <v>19</v>
      </c>
      <c r="M32" s="9"/>
      <c r="N32" s="9"/>
      <c r="O32" s="8">
        <f t="shared" si="0"/>
        <v>10.58</v>
      </c>
      <c r="P32" s="17">
        <f t="shared" si="1"/>
        <v>31.08</v>
      </c>
      <c r="Q32" s="32" t="s">
        <v>314</v>
      </c>
      <c r="R32" s="9" t="s">
        <v>489</v>
      </c>
      <c r="S32" s="9"/>
      <c r="T32" s="9"/>
      <c r="U32" s="9"/>
      <c r="V32" s="9"/>
      <c r="W32" s="9" t="s">
        <v>493</v>
      </c>
      <c r="X32" s="8">
        <v>23.75</v>
      </c>
      <c r="Y32" s="8">
        <v>21.46</v>
      </c>
      <c r="Z32" s="9" t="s">
        <v>19</v>
      </c>
      <c r="AA32" s="9"/>
      <c r="AB32" s="9"/>
      <c r="AC32" s="8">
        <f t="shared" si="2"/>
        <v>21.46</v>
      </c>
      <c r="AD32" s="17">
        <f t="shared" si="3"/>
        <v>45.21</v>
      </c>
      <c r="AE32" s="16">
        <f t="shared" si="4"/>
        <v>3.25</v>
      </c>
      <c r="AF32" s="10">
        <f t="shared" si="5"/>
        <v>0.15853658536585366</v>
      </c>
      <c r="AG32" s="8">
        <f t="shared" si="6"/>
        <v>10.88</v>
      </c>
      <c r="AH32" s="10">
        <f t="shared" si="7"/>
        <v>1.0283553875236295</v>
      </c>
      <c r="AI32" s="17">
        <f t="shared" si="8"/>
        <v>14.130000000000003</v>
      </c>
      <c r="AJ32" s="11">
        <f t="shared" si="9"/>
        <v>0.76999292285916476</v>
      </c>
      <c r="AK32" s="27">
        <f t="shared" si="10"/>
        <v>3.347692307692308</v>
      </c>
    </row>
    <row r="33" spans="1:37" x14ac:dyDescent="0.2">
      <c r="A33" s="26" t="s">
        <v>553</v>
      </c>
      <c r="B33" s="47" t="s">
        <v>28</v>
      </c>
      <c r="C33" s="32" t="s">
        <v>314</v>
      </c>
      <c r="D33" s="9"/>
      <c r="E33" s="9"/>
      <c r="F33" s="9"/>
      <c r="G33" s="9"/>
      <c r="H33" s="9"/>
      <c r="I33" s="9" t="s">
        <v>315</v>
      </c>
      <c r="J33" s="8">
        <v>20</v>
      </c>
      <c r="K33" s="8">
        <v>10.58</v>
      </c>
      <c r="L33" s="9" t="s">
        <v>19</v>
      </c>
      <c r="M33" s="9"/>
      <c r="N33" s="9"/>
      <c r="O33" s="8">
        <f t="shared" si="0"/>
        <v>10.58</v>
      </c>
      <c r="P33" s="17">
        <f t="shared" si="1"/>
        <v>30.58</v>
      </c>
      <c r="Q33" s="32" t="s">
        <v>314</v>
      </c>
      <c r="R33" s="9" t="s">
        <v>489</v>
      </c>
      <c r="S33" s="9" t="s">
        <v>490</v>
      </c>
      <c r="T33" s="9" t="s">
        <v>491</v>
      </c>
      <c r="U33" s="9"/>
      <c r="V33" s="9"/>
      <c r="W33" s="9" t="s">
        <v>492</v>
      </c>
      <c r="X33" s="8">
        <v>23.25</v>
      </c>
      <c r="Y33" s="8">
        <v>21.46</v>
      </c>
      <c r="Z33" s="9" t="s">
        <v>19</v>
      </c>
      <c r="AA33" s="9"/>
      <c r="AB33" s="9"/>
      <c r="AC33" s="8">
        <f t="shared" si="2"/>
        <v>21.46</v>
      </c>
      <c r="AD33" s="17">
        <f t="shared" si="3"/>
        <v>44.71</v>
      </c>
      <c r="AE33" s="16">
        <f t="shared" si="4"/>
        <v>3.25</v>
      </c>
      <c r="AF33" s="10">
        <f t="shared" si="5"/>
        <v>0.16250000000000001</v>
      </c>
      <c r="AG33" s="8">
        <f t="shared" si="6"/>
        <v>10.88</v>
      </c>
      <c r="AH33" s="10">
        <f t="shared" si="7"/>
        <v>1.0283553875236295</v>
      </c>
      <c r="AI33" s="17">
        <f t="shared" si="8"/>
        <v>14.130000000000003</v>
      </c>
      <c r="AJ33" s="11">
        <f t="shared" si="9"/>
        <v>0.76999292285916476</v>
      </c>
      <c r="AK33" s="27">
        <f t="shared" si="10"/>
        <v>3.347692307692308</v>
      </c>
    </row>
    <row r="34" spans="1:37" x14ac:dyDescent="0.2">
      <c r="A34" s="26" t="s">
        <v>554</v>
      </c>
      <c r="B34" s="47" t="s">
        <v>22</v>
      </c>
      <c r="C34" s="32" t="s">
        <v>236</v>
      </c>
      <c r="D34" s="9" t="s">
        <v>237</v>
      </c>
      <c r="E34" s="9" t="s">
        <v>238</v>
      </c>
      <c r="F34" s="9"/>
      <c r="G34" s="9"/>
      <c r="H34" s="9"/>
      <c r="I34" s="9" t="s">
        <v>244</v>
      </c>
      <c r="J34" s="8">
        <v>21.76</v>
      </c>
      <c r="K34" s="8">
        <v>13.85</v>
      </c>
      <c r="L34" s="9" t="s">
        <v>8</v>
      </c>
      <c r="M34" s="9"/>
      <c r="N34" s="9"/>
      <c r="O34" s="8">
        <f t="shared" si="0"/>
        <v>13.85</v>
      </c>
      <c r="P34" s="17">
        <f t="shared" si="1"/>
        <v>35.61</v>
      </c>
      <c r="Q34" s="32" t="s">
        <v>236</v>
      </c>
      <c r="R34" s="9" t="s">
        <v>403</v>
      </c>
      <c r="S34" s="9" t="s">
        <v>404</v>
      </c>
      <c r="T34" s="9"/>
      <c r="U34" s="9"/>
      <c r="V34" s="9"/>
      <c r="W34" s="9" t="s">
        <v>244</v>
      </c>
      <c r="X34" s="8">
        <v>23.97</v>
      </c>
      <c r="Y34" s="8">
        <v>21.03</v>
      </c>
      <c r="Z34" s="9" t="s">
        <v>8</v>
      </c>
      <c r="AA34" s="9"/>
      <c r="AB34" s="9"/>
      <c r="AC34" s="8">
        <f t="shared" si="2"/>
        <v>21.03</v>
      </c>
      <c r="AD34" s="17">
        <f t="shared" si="3"/>
        <v>45</v>
      </c>
      <c r="AE34" s="16">
        <f t="shared" si="4"/>
        <v>2.2099999999999973</v>
      </c>
      <c r="AF34" s="10">
        <f t="shared" si="5"/>
        <v>0.10156249999999988</v>
      </c>
      <c r="AG34" s="8">
        <f t="shared" si="6"/>
        <v>7.1800000000000015</v>
      </c>
      <c r="AH34" s="10">
        <f t="shared" si="7"/>
        <v>0.51841155234657055</v>
      </c>
      <c r="AI34" s="17">
        <f t="shared" si="8"/>
        <v>9.39</v>
      </c>
      <c r="AJ34" s="11">
        <f t="shared" si="9"/>
        <v>0.76464323748668805</v>
      </c>
      <c r="AK34" s="27">
        <f t="shared" si="10"/>
        <v>3.2488687782805474</v>
      </c>
    </row>
    <row r="35" spans="1:37" x14ac:dyDescent="0.2">
      <c r="A35" s="26" t="s">
        <v>554</v>
      </c>
      <c r="B35" s="47" t="s">
        <v>22</v>
      </c>
      <c r="C35" s="32" t="s">
        <v>236</v>
      </c>
      <c r="D35" s="9" t="s">
        <v>237</v>
      </c>
      <c r="E35" s="9" t="s">
        <v>238</v>
      </c>
      <c r="F35" s="9"/>
      <c r="G35" s="9"/>
      <c r="H35" s="9"/>
      <c r="I35" s="9" t="s">
        <v>239</v>
      </c>
      <c r="J35" s="8">
        <v>21.01</v>
      </c>
      <c r="K35" s="8">
        <v>13.85</v>
      </c>
      <c r="L35" s="9" t="s">
        <v>8</v>
      </c>
      <c r="M35" s="9"/>
      <c r="N35" s="9"/>
      <c r="O35" s="8">
        <f t="shared" si="0"/>
        <v>13.85</v>
      </c>
      <c r="P35" s="17">
        <f t="shared" si="1"/>
        <v>34.86</v>
      </c>
      <c r="Q35" s="32" t="s">
        <v>236</v>
      </c>
      <c r="R35" s="9" t="s">
        <v>403</v>
      </c>
      <c r="S35" s="9" t="s">
        <v>404</v>
      </c>
      <c r="T35" s="9"/>
      <c r="U35" s="9"/>
      <c r="V35" s="9"/>
      <c r="W35" s="9" t="s">
        <v>239</v>
      </c>
      <c r="X35" s="8">
        <v>23.22</v>
      </c>
      <c r="Y35" s="8">
        <v>21.03</v>
      </c>
      <c r="Z35" s="9" t="s">
        <v>8</v>
      </c>
      <c r="AA35" s="9"/>
      <c r="AB35" s="9"/>
      <c r="AC35" s="8">
        <f t="shared" si="2"/>
        <v>21.03</v>
      </c>
      <c r="AD35" s="17">
        <f t="shared" si="3"/>
        <v>44.25</v>
      </c>
      <c r="AE35" s="16">
        <f t="shared" si="4"/>
        <v>2.2099999999999973</v>
      </c>
      <c r="AF35" s="10">
        <f t="shared" si="5"/>
        <v>0.10518800571156578</v>
      </c>
      <c r="AG35" s="8">
        <f t="shared" si="6"/>
        <v>7.1800000000000015</v>
      </c>
      <c r="AH35" s="10">
        <f t="shared" si="7"/>
        <v>0.51841155234657055</v>
      </c>
      <c r="AI35" s="17">
        <f t="shared" si="8"/>
        <v>9.39</v>
      </c>
      <c r="AJ35" s="11">
        <f t="shared" si="9"/>
        <v>0.76464323748668805</v>
      </c>
      <c r="AK35" s="27">
        <f t="shared" si="10"/>
        <v>3.2488687782805474</v>
      </c>
    </row>
    <row r="36" spans="1:37" x14ac:dyDescent="0.2">
      <c r="A36" s="26" t="s">
        <v>554</v>
      </c>
      <c r="B36" s="47" t="s">
        <v>22</v>
      </c>
      <c r="C36" s="32" t="s">
        <v>236</v>
      </c>
      <c r="D36" s="9" t="s">
        <v>237</v>
      </c>
      <c r="E36" s="9" t="s">
        <v>238</v>
      </c>
      <c r="F36" s="9"/>
      <c r="G36" s="9"/>
      <c r="H36" s="9"/>
      <c r="I36" s="9" t="s">
        <v>242</v>
      </c>
      <c r="J36" s="8">
        <v>21.61</v>
      </c>
      <c r="K36" s="8">
        <v>13.85</v>
      </c>
      <c r="L36" s="9" t="s">
        <v>8</v>
      </c>
      <c r="M36" s="9"/>
      <c r="N36" s="9"/>
      <c r="O36" s="8">
        <f t="shared" si="0"/>
        <v>13.85</v>
      </c>
      <c r="P36" s="17">
        <f t="shared" si="1"/>
        <v>35.46</v>
      </c>
      <c r="Q36" s="32" t="s">
        <v>236</v>
      </c>
      <c r="R36" s="9" t="s">
        <v>403</v>
      </c>
      <c r="S36" s="9" t="s">
        <v>404</v>
      </c>
      <c r="T36" s="9"/>
      <c r="U36" s="9"/>
      <c r="V36" s="9"/>
      <c r="W36" s="9" t="s">
        <v>242</v>
      </c>
      <c r="X36" s="8">
        <v>23.82</v>
      </c>
      <c r="Y36" s="8">
        <v>21.03</v>
      </c>
      <c r="Z36" s="9" t="s">
        <v>8</v>
      </c>
      <c r="AA36" s="9"/>
      <c r="AB36" s="9"/>
      <c r="AC36" s="8">
        <f t="shared" si="2"/>
        <v>21.03</v>
      </c>
      <c r="AD36" s="17">
        <f t="shared" si="3"/>
        <v>44.85</v>
      </c>
      <c r="AE36" s="16">
        <f t="shared" si="4"/>
        <v>2.2100000000000009</v>
      </c>
      <c r="AF36" s="10">
        <f t="shared" si="5"/>
        <v>0.10226746876446094</v>
      </c>
      <c r="AG36" s="8">
        <f t="shared" si="6"/>
        <v>7.1800000000000015</v>
      </c>
      <c r="AH36" s="10">
        <f t="shared" si="7"/>
        <v>0.51841155234657055</v>
      </c>
      <c r="AI36" s="17">
        <f t="shared" si="8"/>
        <v>9.39</v>
      </c>
      <c r="AJ36" s="11">
        <f t="shared" si="9"/>
        <v>0.76464323748668805</v>
      </c>
      <c r="AK36" s="27">
        <f t="shared" si="10"/>
        <v>3.2488687782805425</v>
      </c>
    </row>
    <row r="37" spans="1:37" x14ac:dyDescent="0.2">
      <c r="A37" s="26" t="s">
        <v>554</v>
      </c>
      <c r="B37" s="47" t="s">
        <v>22</v>
      </c>
      <c r="C37" s="32" t="s">
        <v>236</v>
      </c>
      <c r="D37" s="9" t="s">
        <v>237</v>
      </c>
      <c r="E37" s="9" t="s">
        <v>238</v>
      </c>
      <c r="F37" s="9"/>
      <c r="G37" s="9"/>
      <c r="H37" s="9"/>
      <c r="I37" s="9" t="s">
        <v>245</v>
      </c>
      <c r="J37" s="8">
        <v>21.31</v>
      </c>
      <c r="K37" s="8">
        <v>13.85</v>
      </c>
      <c r="L37" s="9" t="s">
        <v>8</v>
      </c>
      <c r="M37" s="9"/>
      <c r="N37" s="9"/>
      <c r="O37" s="8">
        <f t="shared" si="0"/>
        <v>13.85</v>
      </c>
      <c r="P37" s="17">
        <f t="shared" si="1"/>
        <v>35.159999999999997</v>
      </c>
      <c r="Q37" s="32" t="s">
        <v>236</v>
      </c>
      <c r="R37" s="9" t="s">
        <v>403</v>
      </c>
      <c r="S37" s="9" t="s">
        <v>404</v>
      </c>
      <c r="T37" s="9"/>
      <c r="U37" s="9"/>
      <c r="V37" s="9"/>
      <c r="W37" s="9" t="s">
        <v>245</v>
      </c>
      <c r="X37" s="8">
        <v>23.52</v>
      </c>
      <c r="Y37" s="8">
        <v>21.03</v>
      </c>
      <c r="Z37" s="9" t="s">
        <v>8</v>
      </c>
      <c r="AA37" s="9"/>
      <c r="AB37" s="9"/>
      <c r="AC37" s="8">
        <f t="shared" si="2"/>
        <v>21.03</v>
      </c>
      <c r="AD37" s="17">
        <f t="shared" si="3"/>
        <v>44.55</v>
      </c>
      <c r="AE37" s="16">
        <f t="shared" si="4"/>
        <v>2.2100000000000009</v>
      </c>
      <c r="AF37" s="10">
        <f t="shared" si="5"/>
        <v>0.10370717972782735</v>
      </c>
      <c r="AG37" s="8">
        <f t="shared" si="6"/>
        <v>7.1800000000000015</v>
      </c>
      <c r="AH37" s="10">
        <f t="shared" si="7"/>
        <v>0.51841155234657055</v>
      </c>
      <c r="AI37" s="17">
        <f t="shared" si="8"/>
        <v>9.39</v>
      </c>
      <c r="AJ37" s="11">
        <f t="shared" si="9"/>
        <v>0.76464323748668805</v>
      </c>
      <c r="AK37" s="27">
        <f t="shared" si="10"/>
        <v>3.2488687782805425</v>
      </c>
    </row>
    <row r="38" spans="1:37" x14ac:dyDescent="0.2">
      <c r="A38" s="26" t="s">
        <v>34</v>
      </c>
      <c r="B38" s="47" t="s">
        <v>34</v>
      </c>
      <c r="C38" s="32" t="s">
        <v>34</v>
      </c>
      <c r="D38" s="9"/>
      <c r="E38" s="9"/>
      <c r="F38" s="9"/>
      <c r="G38" s="9"/>
      <c r="H38" s="9"/>
      <c r="I38" s="9" t="s">
        <v>170</v>
      </c>
      <c r="J38" s="8">
        <v>34.89</v>
      </c>
      <c r="K38" s="8">
        <v>24.75</v>
      </c>
      <c r="L38" s="9" t="s">
        <v>34</v>
      </c>
      <c r="M38" s="9" t="s">
        <v>180</v>
      </c>
      <c r="N38" s="9"/>
      <c r="O38" s="8">
        <f t="shared" si="0"/>
        <v>24.75</v>
      </c>
      <c r="P38" s="17">
        <f t="shared" si="1"/>
        <v>59.64</v>
      </c>
      <c r="Q38" s="32" t="s">
        <v>34</v>
      </c>
      <c r="R38" s="9"/>
      <c r="S38" s="9"/>
      <c r="T38" s="9"/>
      <c r="U38" s="9"/>
      <c r="V38" s="9"/>
      <c r="W38" s="9" t="s">
        <v>170</v>
      </c>
      <c r="X38" s="8">
        <v>37.01</v>
      </c>
      <c r="Y38" s="8">
        <v>31.1</v>
      </c>
      <c r="Z38" s="9" t="s">
        <v>34</v>
      </c>
      <c r="AA38" s="9" t="s">
        <v>180</v>
      </c>
      <c r="AB38" s="9"/>
      <c r="AC38" s="8">
        <f t="shared" si="2"/>
        <v>31.1</v>
      </c>
      <c r="AD38" s="17">
        <f t="shared" si="3"/>
        <v>68.11</v>
      </c>
      <c r="AE38" s="16">
        <f t="shared" si="4"/>
        <v>2.1199999999999974</v>
      </c>
      <c r="AF38" s="10">
        <f t="shared" si="5"/>
        <v>6.0762396102034891E-2</v>
      </c>
      <c r="AG38" s="8">
        <f t="shared" si="6"/>
        <v>6.3500000000000014</v>
      </c>
      <c r="AH38" s="10">
        <f t="shared" si="7"/>
        <v>0.25656565656565661</v>
      </c>
      <c r="AI38" s="17">
        <f t="shared" si="8"/>
        <v>8.4699999999999989</v>
      </c>
      <c r="AJ38" s="11">
        <f t="shared" si="9"/>
        <v>0.74970484061393183</v>
      </c>
      <c r="AK38" s="27">
        <f t="shared" si="10"/>
        <v>2.9952830188679287</v>
      </c>
    </row>
    <row r="39" spans="1:37" x14ac:dyDescent="0.2">
      <c r="A39" s="26" t="s">
        <v>554</v>
      </c>
      <c r="B39" s="47" t="s">
        <v>22</v>
      </c>
      <c r="C39" s="32" t="s">
        <v>178</v>
      </c>
      <c r="D39" s="9" t="s">
        <v>179</v>
      </c>
      <c r="E39" s="9"/>
      <c r="F39" s="9"/>
      <c r="G39" s="9"/>
      <c r="H39" s="9"/>
      <c r="I39" s="9" t="s">
        <v>50</v>
      </c>
      <c r="J39" s="8">
        <v>24.05</v>
      </c>
      <c r="K39" s="8">
        <v>17.190000000000001</v>
      </c>
      <c r="L39" s="9" t="s">
        <v>8</v>
      </c>
      <c r="M39" s="9"/>
      <c r="N39" s="9"/>
      <c r="O39" s="8">
        <f t="shared" si="0"/>
        <v>17.190000000000001</v>
      </c>
      <c r="P39" s="17">
        <f t="shared" si="1"/>
        <v>41.24</v>
      </c>
      <c r="Q39" s="32" t="s">
        <v>178</v>
      </c>
      <c r="R39" s="9" t="s">
        <v>330</v>
      </c>
      <c r="S39" s="9"/>
      <c r="T39" s="9"/>
      <c r="U39" s="9"/>
      <c r="V39" s="9"/>
      <c r="W39" s="9" t="s">
        <v>50</v>
      </c>
      <c r="X39" s="8">
        <v>27.35</v>
      </c>
      <c r="Y39" s="8">
        <v>26.84</v>
      </c>
      <c r="Z39" s="9" t="s">
        <v>8</v>
      </c>
      <c r="AA39" s="9"/>
      <c r="AB39" s="9"/>
      <c r="AC39" s="8">
        <f t="shared" si="2"/>
        <v>26.84</v>
      </c>
      <c r="AD39" s="17">
        <f t="shared" si="3"/>
        <v>54.19</v>
      </c>
      <c r="AE39" s="16">
        <f t="shared" si="4"/>
        <v>3.3000000000000007</v>
      </c>
      <c r="AF39" s="10">
        <f t="shared" si="5"/>
        <v>0.13721413721413725</v>
      </c>
      <c r="AG39" s="8">
        <f t="shared" si="6"/>
        <v>9.6499999999999986</v>
      </c>
      <c r="AH39" s="10">
        <f t="shared" si="7"/>
        <v>0.56137289121582301</v>
      </c>
      <c r="AI39" s="17">
        <f t="shared" si="8"/>
        <v>12.949999999999996</v>
      </c>
      <c r="AJ39" s="11">
        <f t="shared" si="9"/>
        <v>0.74517374517374535</v>
      </c>
      <c r="AK39" s="27">
        <f t="shared" si="10"/>
        <v>2.924242424242423</v>
      </c>
    </row>
    <row r="40" spans="1:37" x14ac:dyDescent="0.2">
      <c r="A40" s="26" t="s">
        <v>554</v>
      </c>
      <c r="B40" s="47" t="s">
        <v>22</v>
      </c>
      <c r="C40" s="32" t="s">
        <v>178</v>
      </c>
      <c r="D40" s="9" t="s">
        <v>179</v>
      </c>
      <c r="E40" s="9"/>
      <c r="F40" s="9"/>
      <c r="G40" s="9"/>
      <c r="H40" s="9"/>
      <c r="I40" s="9" t="s">
        <v>44</v>
      </c>
      <c r="J40" s="8">
        <v>23.8</v>
      </c>
      <c r="K40" s="8">
        <v>17.190000000000001</v>
      </c>
      <c r="L40" s="9" t="s">
        <v>8</v>
      </c>
      <c r="M40" s="9"/>
      <c r="N40" s="9"/>
      <c r="O40" s="8">
        <f t="shared" si="0"/>
        <v>17.190000000000001</v>
      </c>
      <c r="P40" s="17">
        <f t="shared" si="1"/>
        <v>40.99</v>
      </c>
      <c r="Q40" s="32" t="s">
        <v>178</v>
      </c>
      <c r="R40" s="9" t="s">
        <v>330</v>
      </c>
      <c r="S40" s="9"/>
      <c r="T40" s="9"/>
      <c r="U40" s="9"/>
      <c r="V40" s="9"/>
      <c r="W40" s="9" t="s">
        <v>44</v>
      </c>
      <c r="X40" s="8">
        <v>27.1</v>
      </c>
      <c r="Y40" s="8">
        <v>26.84</v>
      </c>
      <c r="Z40" s="9" t="s">
        <v>8</v>
      </c>
      <c r="AA40" s="9" t="s">
        <v>334</v>
      </c>
      <c r="AB40" s="9"/>
      <c r="AC40" s="8">
        <f t="shared" si="2"/>
        <v>26.84</v>
      </c>
      <c r="AD40" s="17">
        <f t="shared" si="3"/>
        <v>53.94</v>
      </c>
      <c r="AE40" s="16">
        <f t="shared" si="4"/>
        <v>3.3000000000000007</v>
      </c>
      <c r="AF40" s="10">
        <f t="shared" si="5"/>
        <v>0.13865546218487398</v>
      </c>
      <c r="AG40" s="8">
        <f t="shared" si="6"/>
        <v>9.6499999999999986</v>
      </c>
      <c r="AH40" s="10">
        <f t="shared" si="7"/>
        <v>0.56137289121582301</v>
      </c>
      <c r="AI40" s="17">
        <f t="shared" si="8"/>
        <v>12.949999999999996</v>
      </c>
      <c r="AJ40" s="11">
        <f t="shared" si="9"/>
        <v>0.74517374517374535</v>
      </c>
      <c r="AK40" s="27">
        <f t="shared" si="10"/>
        <v>2.924242424242423</v>
      </c>
    </row>
    <row r="41" spans="1:37" x14ac:dyDescent="0.2">
      <c r="A41" s="26" t="s">
        <v>555</v>
      </c>
      <c r="B41" s="47" t="s">
        <v>14</v>
      </c>
      <c r="C41" s="32" t="s">
        <v>14</v>
      </c>
      <c r="D41" s="9" t="s">
        <v>116</v>
      </c>
      <c r="E41" s="9"/>
      <c r="F41" s="9"/>
      <c r="G41" s="9"/>
      <c r="H41" s="9"/>
      <c r="I41" s="9" t="s">
        <v>123</v>
      </c>
      <c r="J41" s="8">
        <v>25.23</v>
      </c>
      <c r="K41" s="8">
        <v>15.85</v>
      </c>
      <c r="L41" s="9" t="s">
        <v>16</v>
      </c>
      <c r="M41" s="9"/>
      <c r="N41" s="8"/>
      <c r="O41" s="8">
        <f t="shared" si="0"/>
        <v>15.85</v>
      </c>
      <c r="P41" s="17">
        <f t="shared" si="1"/>
        <v>41.08</v>
      </c>
      <c r="Q41" s="32" t="s">
        <v>14</v>
      </c>
      <c r="R41" s="9" t="s">
        <v>116</v>
      </c>
      <c r="S41" s="9"/>
      <c r="T41" s="9"/>
      <c r="U41" s="9"/>
      <c r="V41" s="9"/>
      <c r="W41" s="9" t="s">
        <v>123</v>
      </c>
      <c r="X41" s="8">
        <v>28.33</v>
      </c>
      <c r="Y41" s="8">
        <v>24.45</v>
      </c>
      <c r="Z41" s="9" t="s">
        <v>16</v>
      </c>
      <c r="AA41" s="9" t="s">
        <v>230</v>
      </c>
      <c r="AB41" s="8"/>
      <c r="AC41" s="8">
        <f t="shared" si="2"/>
        <v>24.45</v>
      </c>
      <c r="AD41" s="17">
        <f t="shared" si="3"/>
        <v>52.78</v>
      </c>
      <c r="AE41" s="16">
        <f t="shared" si="4"/>
        <v>3.0999999999999979</v>
      </c>
      <c r="AF41" s="10">
        <f t="shared" si="5"/>
        <v>0.12286959968291708</v>
      </c>
      <c r="AG41" s="8">
        <f t="shared" ref="AG41:AG72" si="11">AC41-O41</f>
        <v>8.6</v>
      </c>
      <c r="AH41" s="10">
        <f t="shared" ref="AH41:AH72" si="12">AG41/O41</f>
        <v>0.54258675078864349</v>
      </c>
      <c r="AI41" s="17">
        <f t="shared" si="8"/>
        <v>11.700000000000003</v>
      </c>
      <c r="AJ41" s="11">
        <f t="shared" si="9"/>
        <v>0.73504273504273487</v>
      </c>
      <c r="AK41" s="27">
        <f t="shared" si="10"/>
        <v>2.7741935483870988</v>
      </c>
    </row>
    <row r="42" spans="1:37" x14ac:dyDescent="0.2">
      <c r="A42" s="26" t="s">
        <v>555</v>
      </c>
      <c r="B42" s="47" t="s">
        <v>14</v>
      </c>
      <c r="C42" s="32" t="s">
        <v>124</v>
      </c>
      <c r="D42" s="9" t="s">
        <v>21</v>
      </c>
      <c r="E42" s="9"/>
      <c r="F42" s="9"/>
      <c r="G42" s="9"/>
      <c r="H42" s="9"/>
      <c r="I42" s="9" t="s">
        <v>129</v>
      </c>
      <c r="J42" s="8">
        <v>28.25</v>
      </c>
      <c r="K42" s="8">
        <v>15.83</v>
      </c>
      <c r="L42" s="9" t="s">
        <v>8</v>
      </c>
      <c r="M42" s="9" t="s">
        <v>67</v>
      </c>
      <c r="N42" s="9"/>
      <c r="O42" s="8">
        <f t="shared" si="0"/>
        <v>15.83</v>
      </c>
      <c r="P42" s="17">
        <f t="shared" si="1"/>
        <v>44.08</v>
      </c>
      <c r="Q42" s="32" t="s">
        <v>124</v>
      </c>
      <c r="R42" s="9" t="s">
        <v>21</v>
      </c>
      <c r="S42" s="9"/>
      <c r="T42" s="9"/>
      <c r="U42" s="9"/>
      <c r="V42" s="9"/>
      <c r="W42" s="9" t="s">
        <v>129</v>
      </c>
      <c r="X42" s="8">
        <v>31.45</v>
      </c>
      <c r="Y42" s="8">
        <v>24.63</v>
      </c>
      <c r="Z42" s="9" t="s">
        <v>8</v>
      </c>
      <c r="AA42" s="9" t="s">
        <v>249</v>
      </c>
      <c r="AB42" s="9"/>
      <c r="AC42" s="8">
        <f t="shared" si="2"/>
        <v>24.63</v>
      </c>
      <c r="AD42" s="17">
        <f t="shared" si="3"/>
        <v>56.08</v>
      </c>
      <c r="AE42" s="16">
        <f t="shared" si="4"/>
        <v>3.1999999999999993</v>
      </c>
      <c r="AF42" s="10">
        <f t="shared" si="5"/>
        <v>0.11327433628318581</v>
      </c>
      <c r="AG42" s="8">
        <f t="shared" si="11"/>
        <v>8.7999999999999989</v>
      </c>
      <c r="AH42" s="10">
        <f t="shared" si="12"/>
        <v>0.55590650663297525</v>
      </c>
      <c r="AI42" s="17">
        <f t="shared" si="8"/>
        <v>12</v>
      </c>
      <c r="AJ42" s="11">
        <f t="shared" si="9"/>
        <v>0.73333333333333328</v>
      </c>
      <c r="AK42" s="27">
        <f t="shared" si="10"/>
        <v>2.7500000000000004</v>
      </c>
    </row>
    <row r="43" spans="1:37" x14ac:dyDescent="0.2">
      <c r="A43" s="26" t="s">
        <v>555</v>
      </c>
      <c r="B43" s="47" t="s">
        <v>14</v>
      </c>
      <c r="C43" s="32" t="s">
        <v>157</v>
      </c>
      <c r="D43" s="9"/>
      <c r="E43" s="9"/>
      <c r="F43" s="9"/>
      <c r="G43" s="9"/>
      <c r="H43" s="9"/>
      <c r="I43" s="9" t="s">
        <v>159</v>
      </c>
      <c r="J43" s="8">
        <v>24.65</v>
      </c>
      <c r="K43" s="8">
        <v>11.91</v>
      </c>
      <c r="L43" s="9" t="s">
        <v>16</v>
      </c>
      <c r="M43" s="9"/>
      <c r="N43" s="9"/>
      <c r="O43" s="8">
        <f t="shared" si="0"/>
        <v>11.91</v>
      </c>
      <c r="P43" s="17">
        <f t="shared" si="1"/>
        <v>36.56</v>
      </c>
      <c r="Q43" s="32" t="s">
        <v>157</v>
      </c>
      <c r="R43" s="9"/>
      <c r="S43" s="9"/>
      <c r="T43" s="9"/>
      <c r="U43" s="9"/>
      <c r="V43" s="9"/>
      <c r="W43" s="9" t="s">
        <v>159</v>
      </c>
      <c r="X43" s="8">
        <v>28.15</v>
      </c>
      <c r="Y43" s="8">
        <v>21.47</v>
      </c>
      <c r="Z43" s="9" t="s">
        <v>16</v>
      </c>
      <c r="AA43" s="9"/>
      <c r="AB43" s="9"/>
      <c r="AC43" s="8">
        <f t="shared" si="2"/>
        <v>21.47</v>
      </c>
      <c r="AD43" s="17">
        <f t="shared" si="3"/>
        <v>49.62</v>
      </c>
      <c r="AE43" s="16">
        <f t="shared" si="4"/>
        <v>3.5</v>
      </c>
      <c r="AF43" s="10">
        <f t="shared" si="5"/>
        <v>0.14198782961460446</v>
      </c>
      <c r="AG43" s="8">
        <f t="shared" si="11"/>
        <v>9.5599999999999987</v>
      </c>
      <c r="AH43" s="10">
        <f t="shared" si="12"/>
        <v>0.80268681780016782</v>
      </c>
      <c r="AI43" s="17">
        <f t="shared" si="8"/>
        <v>13.059999999999995</v>
      </c>
      <c r="AJ43" s="11">
        <f t="shared" si="9"/>
        <v>0.7320061255742728</v>
      </c>
      <c r="AK43" s="27">
        <f t="shared" si="10"/>
        <v>2.7314285714285709</v>
      </c>
    </row>
    <row r="44" spans="1:37" x14ac:dyDescent="0.2">
      <c r="A44" s="26" t="s">
        <v>555</v>
      </c>
      <c r="B44" s="47" t="s">
        <v>14</v>
      </c>
      <c r="C44" s="32" t="s">
        <v>157</v>
      </c>
      <c r="D44" s="9"/>
      <c r="E44" s="9"/>
      <c r="F44" s="9"/>
      <c r="G44" s="9"/>
      <c r="H44" s="9"/>
      <c r="I44" s="9" t="s">
        <v>162</v>
      </c>
      <c r="J44" s="8">
        <v>24.5</v>
      </c>
      <c r="K44" s="8">
        <v>11.91</v>
      </c>
      <c r="L44" s="9" t="s">
        <v>16</v>
      </c>
      <c r="M44" s="9"/>
      <c r="N44" s="9"/>
      <c r="O44" s="8">
        <f t="shared" si="0"/>
        <v>11.91</v>
      </c>
      <c r="P44" s="17">
        <f t="shared" si="1"/>
        <v>36.409999999999997</v>
      </c>
      <c r="Q44" s="32" t="s">
        <v>157</v>
      </c>
      <c r="R44" s="9"/>
      <c r="S44" s="9"/>
      <c r="T44" s="9"/>
      <c r="U44" s="9"/>
      <c r="V44" s="9"/>
      <c r="W44" s="9" t="s">
        <v>162</v>
      </c>
      <c r="X44" s="8">
        <v>28</v>
      </c>
      <c r="Y44" s="8">
        <v>21.47</v>
      </c>
      <c r="Z44" s="9" t="s">
        <v>16</v>
      </c>
      <c r="AA44" s="9"/>
      <c r="AB44" s="9"/>
      <c r="AC44" s="8">
        <f t="shared" si="2"/>
        <v>21.47</v>
      </c>
      <c r="AD44" s="17">
        <f t="shared" si="3"/>
        <v>49.47</v>
      </c>
      <c r="AE44" s="16">
        <f t="shared" si="4"/>
        <v>3.5</v>
      </c>
      <c r="AF44" s="10">
        <f t="shared" si="5"/>
        <v>0.14285714285714285</v>
      </c>
      <c r="AG44" s="8">
        <f t="shared" si="11"/>
        <v>9.5599999999999987</v>
      </c>
      <c r="AH44" s="10">
        <f t="shared" si="12"/>
        <v>0.80268681780016782</v>
      </c>
      <c r="AI44" s="17">
        <f t="shared" si="8"/>
        <v>13.060000000000002</v>
      </c>
      <c r="AJ44" s="11">
        <f t="shared" si="9"/>
        <v>0.73200612557427236</v>
      </c>
      <c r="AK44" s="27">
        <f t="shared" si="10"/>
        <v>2.7314285714285709</v>
      </c>
    </row>
    <row r="45" spans="1:37" x14ac:dyDescent="0.2">
      <c r="A45" s="26" t="s">
        <v>34</v>
      </c>
      <c r="B45" s="47" t="s">
        <v>34</v>
      </c>
      <c r="C45" s="32" t="s">
        <v>34</v>
      </c>
      <c r="D45" s="9"/>
      <c r="E45" s="9"/>
      <c r="F45" s="9"/>
      <c r="G45" s="9"/>
      <c r="H45" s="9"/>
      <c r="I45" s="9" t="s">
        <v>211</v>
      </c>
      <c r="J45" s="8">
        <v>26.66</v>
      </c>
      <c r="K45" s="8">
        <v>22.53</v>
      </c>
      <c r="L45" s="9" t="s">
        <v>34</v>
      </c>
      <c r="M45" s="9"/>
      <c r="N45" s="9"/>
      <c r="O45" s="8">
        <f t="shared" si="0"/>
        <v>22.53</v>
      </c>
      <c r="P45" s="17">
        <f t="shared" si="1"/>
        <v>49.19</v>
      </c>
      <c r="Q45" s="32" t="s">
        <v>34</v>
      </c>
      <c r="R45" s="9"/>
      <c r="S45" s="9"/>
      <c r="T45" s="9"/>
      <c r="U45" s="9"/>
      <c r="V45" s="9"/>
      <c r="W45" s="9" t="s">
        <v>211</v>
      </c>
      <c r="X45" s="8">
        <v>30.2</v>
      </c>
      <c r="Y45" s="8">
        <v>32.15</v>
      </c>
      <c r="Z45" s="9" t="s">
        <v>34</v>
      </c>
      <c r="AA45" s="9"/>
      <c r="AB45" s="9"/>
      <c r="AC45" s="8">
        <f t="shared" si="2"/>
        <v>32.15</v>
      </c>
      <c r="AD45" s="17">
        <f t="shared" si="3"/>
        <v>62.349999999999994</v>
      </c>
      <c r="AE45" s="16">
        <f t="shared" si="4"/>
        <v>3.5399999999999991</v>
      </c>
      <c r="AF45" s="10">
        <f t="shared" si="5"/>
        <v>0.1327831957989497</v>
      </c>
      <c r="AG45" s="8">
        <f t="shared" si="11"/>
        <v>9.6199999999999974</v>
      </c>
      <c r="AH45" s="10">
        <f t="shared" si="12"/>
        <v>0.42698624056813123</v>
      </c>
      <c r="AI45" s="17">
        <f t="shared" si="8"/>
        <v>13.159999999999997</v>
      </c>
      <c r="AJ45" s="11">
        <f t="shared" si="9"/>
        <v>0.73100303951367784</v>
      </c>
      <c r="AK45" s="27">
        <f t="shared" si="10"/>
        <v>2.717514124293785</v>
      </c>
    </row>
    <row r="46" spans="1:37" x14ac:dyDescent="0.2">
      <c r="A46" s="26" t="s">
        <v>34</v>
      </c>
      <c r="B46" s="47" t="s">
        <v>34</v>
      </c>
      <c r="C46" s="32" t="s">
        <v>34</v>
      </c>
      <c r="D46" s="9"/>
      <c r="E46" s="9"/>
      <c r="F46" s="9"/>
      <c r="G46" s="9"/>
      <c r="H46" s="9"/>
      <c r="I46" s="9" t="s">
        <v>55</v>
      </c>
      <c r="J46" s="8">
        <v>34.89</v>
      </c>
      <c r="K46" s="8">
        <v>22.71</v>
      </c>
      <c r="L46" s="9" t="s">
        <v>34</v>
      </c>
      <c r="M46" s="9"/>
      <c r="N46" s="8"/>
      <c r="O46" s="8">
        <f t="shared" si="0"/>
        <v>22.71</v>
      </c>
      <c r="P46" s="17">
        <f t="shared" si="1"/>
        <v>57.6</v>
      </c>
      <c r="Q46" s="32" t="s">
        <v>34</v>
      </c>
      <c r="R46" s="9"/>
      <c r="S46" s="9"/>
      <c r="T46" s="9"/>
      <c r="U46" s="9"/>
      <c r="V46" s="9"/>
      <c r="W46" s="9" t="s">
        <v>55</v>
      </c>
      <c r="X46" s="8">
        <v>41.5</v>
      </c>
      <c r="Y46" s="8">
        <v>40.630000000000003</v>
      </c>
      <c r="Z46" s="9" t="s">
        <v>34</v>
      </c>
      <c r="AA46" s="9"/>
      <c r="AB46" s="8"/>
      <c r="AC46" s="8">
        <f t="shared" si="2"/>
        <v>40.630000000000003</v>
      </c>
      <c r="AD46" s="17">
        <f t="shared" si="3"/>
        <v>82.13</v>
      </c>
      <c r="AE46" s="16">
        <f t="shared" si="4"/>
        <v>6.6099999999999994</v>
      </c>
      <c r="AF46" s="10">
        <f t="shared" si="5"/>
        <v>0.18945256520492976</v>
      </c>
      <c r="AG46" s="8">
        <f t="shared" si="11"/>
        <v>17.920000000000002</v>
      </c>
      <c r="AH46" s="10">
        <f t="shared" si="12"/>
        <v>0.78907970057243515</v>
      </c>
      <c r="AI46" s="17">
        <f t="shared" si="8"/>
        <v>24.529999999999994</v>
      </c>
      <c r="AJ46" s="11">
        <f t="shared" si="9"/>
        <v>0.73053403995108057</v>
      </c>
      <c r="AK46" s="27">
        <f t="shared" si="10"/>
        <v>2.7110438729198187</v>
      </c>
    </row>
    <row r="47" spans="1:37" x14ac:dyDescent="0.2">
      <c r="A47" s="26" t="s">
        <v>3</v>
      </c>
      <c r="B47" s="47" t="s">
        <v>3</v>
      </c>
      <c r="C47" s="32" t="s">
        <v>97</v>
      </c>
      <c r="D47" s="9" t="s">
        <v>98</v>
      </c>
      <c r="E47" s="9"/>
      <c r="F47" s="9"/>
      <c r="G47" s="9"/>
      <c r="H47" s="9"/>
      <c r="I47" s="9" t="s">
        <v>99</v>
      </c>
      <c r="J47" s="8">
        <v>22.92</v>
      </c>
      <c r="K47" s="8">
        <v>10.71</v>
      </c>
      <c r="L47" s="9" t="s">
        <v>13</v>
      </c>
      <c r="M47" s="9" t="s">
        <v>100</v>
      </c>
      <c r="N47" s="9"/>
      <c r="O47" s="8">
        <f t="shared" si="0"/>
        <v>10.71</v>
      </c>
      <c r="P47" s="17">
        <f t="shared" si="1"/>
        <v>33.630000000000003</v>
      </c>
      <c r="Q47" s="32" t="s">
        <v>97</v>
      </c>
      <c r="R47" s="9" t="s">
        <v>98</v>
      </c>
      <c r="S47" s="9"/>
      <c r="T47" s="9"/>
      <c r="U47" s="9"/>
      <c r="V47" s="9"/>
      <c r="W47" s="9" t="s">
        <v>99</v>
      </c>
      <c r="X47" s="8">
        <v>26.97</v>
      </c>
      <c r="Y47" s="8">
        <v>21.64</v>
      </c>
      <c r="Z47" s="9" t="s">
        <v>13</v>
      </c>
      <c r="AA47" s="9" t="s">
        <v>100</v>
      </c>
      <c r="AB47" s="9"/>
      <c r="AC47" s="8">
        <f t="shared" si="2"/>
        <v>21.64</v>
      </c>
      <c r="AD47" s="17">
        <f t="shared" si="3"/>
        <v>48.61</v>
      </c>
      <c r="AE47" s="16">
        <f t="shared" si="4"/>
        <v>4.0499999999999972</v>
      </c>
      <c r="AF47" s="10">
        <f t="shared" si="5"/>
        <v>0.17670157068062814</v>
      </c>
      <c r="AG47" s="8">
        <f t="shared" si="11"/>
        <v>10.93</v>
      </c>
      <c r="AH47" s="10">
        <f t="shared" si="12"/>
        <v>1.0205415499533146</v>
      </c>
      <c r="AI47" s="17">
        <f t="shared" si="8"/>
        <v>14.979999999999997</v>
      </c>
      <c r="AJ47" s="11">
        <f t="shared" si="9"/>
        <v>0.72963951935914562</v>
      </c>
      <c r="AK47" s="27">
        <f t="shared" si="10"/>
        <v>2.6987654320987673</v>
      </c>
    </row>
    <row r="48" spans="1:37" x14ac:dyDescent="0.2">
      <c r="A48" s="26" t="s">
        <v>3</v>
      </c>
      <c r="B48" s="47" t="s">
        <v>3</v>
      </c>
      <c r="C48" s="32" t="s">
        <v>97</v>
      </c>
      <c r="D48" s="9" t="s">
        <v>98</v>
      </c>
      <c r="E48" s="9"/>
      <c r="F48" s="9"/>
      <c r="G48" s="9"/>
      <c r="H48" s="9"/>
      <c r="I48" s="9" t="s">
        <v>101</v>
      </c>
      <c r="J48" s="8">
        <v>23.22</v>
      </c>
      <c r="K48" s="8">
        <v>10.71</v>
      </c>
      <c r="L48" s="9" t="s">
        <v>13</v>
      </c>
      <c r="M48" s="9" t="s">
        <v>102</v>
      </c>
      <c r="N48" s="9"/>
      <c r="O48" s="8">
        <f t="shared" si="0"/>
        <v>10.71</v>
      </c>
      <c r="P48" s="17">
        <f t="shared" si="1"/>
        <v>33.93</v>
      </c>
      <c r="Q48" s="32" t="s">
        <v>97</v>
      </c>
      <c r="R48" s="9" t="s">
        <v>98</v>
      </c>
      <c r="S48" s="9"/>
      <c r="T48" s="9"/>
      <c r="U48" s="9"/>
      <c r="V48" s="9"/>
      <c r="W48" s="9" t="s">
        <v>101</v>
      </c>
      <c r="X48" s="8">
        <v>27.27</v>
      </c>
      <c r="Y48" s="8">
        <v>21.64</v>
      </c>
      <c r="Z48" s="9" t="s">
        <v>13</v>
      </c>
      <c r="AA48" s="9" t="s">
        <v>102</v>
      </c>
      <c r="AB48" s="9"/>
      <c r="AC48" s="8">
        <f t="shared" si="2"/>
        <v>21.64</v>
      </c>
      <c r="AD48" s="17">
        <f t="shared" si="3"/>
        <v>48.91</v>
      </c>
      <c r="AE48" s="16">
        <f t="shared" si="4"/>
        <v>4.0500000000000007</v>
      </c>
      <c r="AF48" s="10">
        <f t="shared" si="5"/>
        <v>0.17441860465116282</v>
      </c>
      <c r="AG48" s="8">
        <f t="shared" si="11"/>
        <v>10.93</v>
      </c>
      <c r="AH48" s="10">
        <f t="shared" si="12"/>
        <v>1.0205415499533146</v>
      </c>
      <c r="AI48" s="17">
        <f t="shared" si="8"/>
        <v>14.979999999999997</v>
      </c>
      <c r="AJ48" s="11">
        <f t="shared" si="9"/>
        <v>0.72963951935914562</v>
      </c>
      <c r="AK48" s="27">
        <f t="shared" si="10"/>
        <v>2.6987654320987651</v>
      </c>
    </row>
    <row r="49" spans="1:37" x14ac:dyDescent="0.2">
      <c r="A49" s="26" t="s">
        <v>553</v>
      </c>
      <c r="B49" s="47" t="s">
        <v>28</v>
      </c>
      <c r="C49" s="32" t="s">
        <v>327</v>
      </c>
      <c r="D49" s="9"/>
      <c r="E49" s="9"/>
      <c r="F49" s="9"/>
      <c r="G49" s="9"/>
      <c r="H49" s="9"/>
      <c r="I49" s="9" t="s">
        <v>329</v>
      </c>
      <c r="J49" s="8">
        <v>26</v>
      </c>
      <c r="K49" s="8">
        <v>13.66</v>
      </c>
      <c r="L49" s="9" t="s">
        <v>19</v>
      </c>
      <c r="M49" s="9"/>
      <c r="N49" s="9" t="s">
        <v>39</v>
      </c>
      <c r="O49" s="8">
        <f>SUM(K49+(J49*0.03))</f>
        <v>14.44</v>
      </c>
      <c r="P49" s="17">
        <f t="shared" si="1"/>
        <v>40.44</v>
      </c>
      <c r="Q49" s="32" t="s">
        <v>327</v>
      </c>
      <c r="R49" s="9"/>
      <c r="S49" s="9"/>
      <c r="T49" s="9"/>
      <c r="U49" s="9"/>
      <c r="V49" s="9"/>
      <c r="W49" s="9" t="s">
        <v>500</v>
      </c>
      <c r="X49" s="8">
        <v>28.46</v>
      </c>
      <c r="Y49" s="8">
        <v>20.07</v>
      </c>
      <c r="Z49" s="9" t="s">
        <v>19</v>
      </c>
      <c r="AA49" s="9" t="s">
        <v>499</v>
      </c>
      <c r="AB49" s="9" t="s">
        <v>465</v>
      </c>
      <c r="AC49" s="8">
        <f>SUM(Y49+(X49*0.03))</f>
        <v>20.9238</v>
      </c>
      <c r="AD49" s="17">
        <f t="shared" si="3"/>
        <v>49.383800000000001</v>
      </c>
      <c r="AE49" s="16">
        <f t="shared" si="4"/>
        <v>2.4600000000000009</v>
      </c>
      <c r="AF49" s="10">
        <f t="shared" si="5"/>
        <v>9.4615384615384643E-2</v>
      </c>
      <c r="AG49" s="8">
        <f t="shared" si="11"/>
        <v>6.4838000000000005</v>
      </c>
      <c r="AH49" s="10">
        <f t="shared" si="12"/>
        <v>0.44901662049861502</v>
      </c>
      <c r="AI49" s="17">
        <f t="shared" si="8"/>
        <v>8.9438000000000031</v>
      </c>
      <c r="AJ49" s="11">
        <f t="shared" si="9"/>
        <v>0.72494912676938195</v>
      </c>
      <c r="AK49" s="27">
        <f t="shared" si="10"/>
        <v>2.6356910569105683</v>
      </c>
    </row>
    <row r="50" spans="1:37" x14ac:dyDescent="0.2">
      <c r="A50" s="26" t="s">
        <v>553</v>
      </c>
      <c r="B50" s="47" t="s">
        <v>28</v>
      </c>
      <c r="C50" s="32" t="s">
        <v>327</v>
      </c>
      <c r="D50" s="9"/>
      <c r="E50" s="9"/>
      <c r="F50" s="9"/>
      <c r="G50" s="9"/>
      <c r="H50" s="9"/>
      <c r="I50" s="9" t="s">
        <v>328</v>
      </c>
      <c r="J50" s="8">
        <v>25</v>
      </c>
      <c r="K50" s="8">
        <v>13.66</v>
      </c>
      <c r="L50" s="9" t="s">
        <v>19</v>
      </c>
      <c r="M50" s="9"/>
      <c r="N50" s="9" t="s">
        <v>39</v>
      </c>
      <c r="O50" s="8">
        <f>SUM(K50+(J50*0.03))</f>
        <v>14.41</v>
      </c>
      <c r="P50" s="17">
        <f t="shared" si="1"/>
        <v>39.409999999999997</v>
      </c>
      <c r="Q50" s="32" t="s">
        <v>327</v>
      </c>
      <c r="R50" s="9"/>
      <c r="S50" s="9"/>
      <c r="T50" s="9"/>
      <c r="U50" s="9"/>
      <c r="V50" s="9"/>
      <c r="W50" s="9" t="s">
        <v>498</v>
      </c>
      <c r="X50" s="8">
        <v>27.46</v>
      </c>
      <c r="Y50" s="8">
        <v>20.07</v>
      </c>
      <c r="Z50" s="9" t="s">
        <v>19</v>
      </c>
      <c r="AA50" s="9" t="s">
        <v>499</v>
      </c>
      <c r="AB50" s="9" t="s">
        <v>465</v>
      </c>
      <c r="AC50" s="8">
        <f>SUM(Y50+(X50*0.03))</f>
        <v>20.893799999999999</v>
      </c>
      <c r="AD50" s="17">
        <f t="shared" si="3"/>
        <v>48.3538</v>
      </c>
      <c r="AE50" s="16">
        <f t="shared" si="4"/>
        <v>2.4600000000000009</v>
      </c>
      <c r="AF50" s="10">
        <f t="shared" si="5"/>
        <v>9.8400000000000029E-2</v>
      </c>
      <c r="AG50" s="8">
        <f t="shared" si="11"/>
        <v>6.4837999999999987</v>
      </c>
      <c r="AH50" s="10">
        <f t="shared" si="12"/>
        <v>0.44995142262317828</v>
      </c>
      <c r="AI50" s="17">
        <f t="shared" si="8"/>
        <v>8.9438000000000031</v>
      </c>
      <c r="AJ50" s="11">
        <f t="shared" si="9"/>
        <v>0.72494912676938172</v>
      </c>
      <c r="AK50" s="27">
        <f t="shared" si="10"/>
        <v>2.6356910569105678</v>
      </c>
    </row>
    <row r="51" spans="1:37" x14ac:dyDescent="0.2">
      <c r="A51" s="26" t="s">
        <v>554</v>
      </c>
      <c r="B51" s="47" t="s">
        <v>22</v>
      </c>
      <c r="C51" s="32" t="s">
        <v>206</v>
      </c>
      <c r="D51" s="9"/>
      <c r="E51" s="9"/>
      <c r="F51" s="9"/>
      <c r="G51" s="9"/>
      <c r="H51" s="9"/>
      <c r="I51" s="9" t="s">
        <v>63</v>
      </c>
      <c r="J51" s="8">
        <v>25.94</v>
      </c>
      <c r="K51" s="8">
        <v>14.51</v>
      </c>
      <c r="L51" s="9" t="s">
        <v>8</v>
      </c>
      <c r="M51" s="9" t="s">
        <v>208</v>
      </c>
      <c r="N51" s="9"/>
      <c r="O51" s="8">
        <f t="shared" ref="O51:O67" si="13">K51</f>
        <v>14.51</v>
      </c>
      <c r="P51" s="17">
        <f t="shared" si="1"/>
        <v>40.450000000000003</v>
      </c>
      <c r="Q51" s="32" t="s">
        <v>206</v>
      </c>
      <c r="R51" s="9"/>
      <c r="S51" s="9"/>
      <c r="T51" s="9"/>
      <c r="U51" s="9"/>
      <c r="V51" s="9"/>
      <c r="W51" s="9" t="s">
        <v>63</v>
      </c>
      <c r="X51" s="8">
        <v>29.08</v>
      </c>
      <c r="Y51" s="8">
        <v>22.61</v>
      </c>
      <c r="Z51" s="9" t="s">
        <v>8</v>
      </c>
      <c r="AA51" s="9" t="s">
        <v>380</v>
      </c>
      <c r="AB51" s="9"/>
      <c r="AC51" s="8">
        <f t="shared" ref="AC51:AC58" si="14">Y51</f>
        <v>22.61</v>
      </c>
      <c r="AD51" s="17">
        <f t="shared" si="3"/>
        <v>51.69</v>
      </c>
      <c r="AE51" s="16">
        <f t="shared" si="4"/>
        <v>3.139999999999997</v>
      </c>
      <c r="AF51" s="10">
        <f t="shared" si="5"/>
        <v>0.12104857363145709</v>
      </c>
      <c r="AG51" s="8">
        <f t="shared" si="11"/>
        <v>8.1</v>
      </c>
      <c r="AH51" s="10">
        <f t="shared" si="12"/>
        <v>0.55823569951757412</v>
      </c>
      <c r="AI51" s="17">
        <f t="shared" si="8"/>
        <v>11.239999999999995</v>
      </c>
      <c r="AJ51" s="11">
        <f t="shared" si="9"/>
        <v>0.72064056939501808</v>
      </c>
      <c r="AK51" s="27">
        <f t="shared" si="10"/>
        <v>2.5796178343949068</v>
      </c>
    </row>
    <row r="52" spans="1:37" x14ac:dyDescent="0.2">
      <c r="A52" s="26" t="s">
        <v>554</v>
      </c>
      <c r="B52" s="47" t="s">
        <v>22</v>
      </c>
      <c r="C52" s="32" t="s">
        <v>236</v>
      </c>
      <c r="D52" s="9" t="s">
        <v>237</v>
      </c>
      <c r="E52" s="9" t="s">
        <v>238</v>
      </c>
      <c r="F52" s="9"/>
      <c r="G52" s="9"/>
      <c r="H52" s="9"/>
      <c r="I52" s="9" t="s">
        <v>248</v>
      </c>
      <c r="J52" s="8">
        <v>21.46</v>
      </c>
      <c r="K52" s="9">
        <v>13.65</v>
      </c>
      <c r="L52" s="9" t="s">
        <v>8</v>
      </c>
      <c r="M52" s="9"/>
      <c r="N52" s="9"/>
      <c r="O52" s="8">
        <f t="shared" si="13"/>
        <v>13.65</v>
      </c>
      <c r="P52" s="17">
        <f t="shared" si="1"/>
        <v>35.11</v>
      </c>
      <c r="Q52" s="32" t="s">
        <v>236</v>
      </c>
      <c r="R52" s="9" t="s">
        <v>403</v>
      </c>
      <c r="S52" s="9" t="s">
        <v>404</v>
      </c>
      <c r="T52" s="9"/>
      <c r="U52" s="9"/>
      <c r="V52" s="9"/>
      <c r="W52" s="9" t="s">
        <v>248</v>
      </c>
      <c r="X52" s="8">
        <v>24.56</v>
      </c>
      <c r="Y52" s="8">
        <v>21.09</v>
      </c>
      <c r="Z52" s="9" t="s">
        <v>8</v>
      </c>
      <c r="AA52" s="9"/>
      <c r="AB52" s="9"/>
      <c r="AC52" s="8">
        <f t="shared" si="14"/>
        <v>21.09</v>
      </c>
      <c r="AD52" s="17">
        <f t="shared" si="3"/>
        <v>45.65</v>
      </c>
      <c r="AE52" s="16">
        <f t="shared" si="4"/>
        <v>3.0999999999999979</v>
      </c>
      <c r="AF52" s="10">
        <f t="shared" si="5"/>
        <v>0.1444547996272133</v>
      </c>
      <c r="AG52" s="8">
        <f t="shared" si="11"/>
        <v>7.4399999999999995</v>
      </c>
      <c r="AH52" s="10">
        <f t="shared" si="12"/>
        <v>0.54505494505494501</v>
      </c>
      <c r="AI52" s="17">
        <f t="shared" si="8"/>
        <v>10.54</v>
      </c>
      <c r="AJ52" s="11">
        <f t="shared" si="9"/>
        <v>0.70588235294117652</v>
      </c>
      <c r="AK52" s="27">
        <f t="shared" si="10"/>
        <v>2.4000000000000017</v>
      </c>
    </row>
    <row r="53" spans="1:37" x14ac:dyDescent="0.2">
      <c r="A53" s="26" t="s">
        <v>552</v>
      </c>
      <c r="B53" s="47" t="s">
        <v>10</v>
      </c>
      <c r="C53" s="32" t="s">
        <v>414</v>
      </c>
      <c r="D53" s="9"/>
      <c r="E53" s="9"/>
      <c r="F53" s="9"/>
      <c r="G53" s="9"/>
      <c r="H53" s="9"/>
      <c r="I53" s="9" t="s">
        <v>96</v>
      </c>
      <c r="J53" s="8">
        <v>36.58</v>
      </c>
      <c r="K53" s="8">
        <v>25.91</v>
      </c>
      <c r="L53" s="9" t="s">
        <v>18</v>
      </c>
      <c r="M53" s="9"/>
      <c r="N53" s="9"/>
      <c r="O53" s="8">
        <f t="shared" si="13"/>
        <v>25.91</v>
      </c>
      <c r="P53" s="17">
        <f t="shared" si="1"/>
        <v>62.489999999999995</v>
      </c>
      <c r="Q53" s="32" t="s">
        <v>414</v>
      </c>
      <c r="R53" s="9"/>
      <c r="S53" s="9"/>
      <c r="T53" s="9"/>
      <c r="U53" s="9"/>
      <c r="V53" s="9"/>
      <c r="W53" s="9" t="s">
        <v>96</v>
      </c>
      <c r="X53" s="8">
        <v>42.66</v>
      </c>
      <c r="Y53" s="8">
        <v>40.49</v>
      </c>
      <c r="Z53" s="9" t="s">
        <v>18</v>
      </c>
      <c r="AA53" s="9"/>
      <c r="AB53" s="9"/>
      <c r="AC53" s="8">
        <f t="shared" si="14"/>
        <v>40.49</v>
      </c>
      <c r="AD53" s="17">
        <f t="shared" si="3"/>
        <v>83.15</v>
      </c>
      <c r="AE53" s="16">
        <f t="shared" si="4"/>
        <v>6.0799999999999983</v>
      </c>
      <c r="AF53" s="10">
        <f t="shared" si="5"/>
        <v>0.1662110442864953</v>
      </c>
      <c r="AG53" s="8">
        <f t="shared" si="11"/>
        <v>14.580000000000002</v>
      </c>
      <c r="AH53" s="10">
        <f t="shared" si="12"/>
        <v>0.56271709764569666</v>
      </c>
      <c r="AI53" s="17">
        <f t="shared" si="8"/>
        <v>20.660000000000011</v>
      </c>
      <c r="AJ53" s="11">
        <f t="shared" si="9"/>
        <v>0.70571151984511105</v>
      </c>
      <c r="AK53" s="27">
        <f t="shared" si="10"/>
        <v>2.3980263157894748</v>
      </c>
    </row>
    <row r="54" spans="1:37" x14ac:dyDescent="0.2">
      <c r="A54" s="26" t="s">
        <v>555</v>
      </c>
      <c r="B54" s="47" t="s">
        <v>14</v>
      </c>
      <c r="C54" s="32" t="s">
        <v>14</v>
      </c>
      <c r="D54" s="9" t="s">
        <v>116</v>
      </c>
      <c r="E54" s="9"/>
      <c r="F54" s="9"/>
      <c r="G54" s="9"/>
      <c r="H54" s="9"/>
      <c r="I54" s="9" t="s">
        <v>122</v>
      </c>
      <c r="J54" s="8">
        <v>24.23</v>
      </c>
      <c r="K54" s="8">
        <v>15.85</v>
      </c>
      <c r="L54" s="9" t="s">
        <v>16</v>
      </c>
      <c r="M54" s="9"/>
      <c r="N54" s="8"/>
      <c r="O54" s="8">
        <f t="shared" si="13"/>
        <v>15.85</v>
      </c>
      <c r="P54" s="17">
        <f t="shared" si="1"/>
        <v>40.08</v>
      </c>
      <c r="Q54" s="32" t="s">
        <v>14</v>
      </c>
      <c r="R54" s="9" t="s">
        <v>116</v>
      </c>
      <c r="S54" s="9"/>
      <c r="T54" s="9"/>
      <c r="U54" s="9"/>
      <c r="V54" s="9"/>
      <c r="W54" s="9" t="s">
        <v>122</v>
      </c>
      <c r="X54" s="8">
        <v>27.83</v>
      </c>
      <c r="Y54" s="8">
        <v>24.45</v>
      </c>
      <c r="Z54" s="9" t="s">
        <v>16</v>
      </c>
      <c r="AA54" s="9" t="s">
        <v>226</v>
      </c>
      <c r="AB54" s="8"/>
      <c r="AC54" s="8">
        <f t="shared" si="14"/>
        <v>24.45</v>
      </c>
      <c r="AD54" s="17">
        <f t="shared" si="3"/>
        <v>52.28</v>
      </c>
      <c r="AE54" s="16">
        <f t="shared" si="4"/>
        <v>3.5999999999999979</v>
      </c>
      <c r="AF54" s="10">
        <f t="shared" si="5"/>
        <v>0.14857614527445306</v>
      </c>
      <c r="AG54" s="8">
        <f t="shared" si="11"/>
        <v>8.6</v>
      </c>
      <c r="AH54" s="10">
        <f t="shared" si="12"/>
        <v>0.54258675078864349</v>
      </c>
      <c r="AI54" s="17">
        <f t="shared" si="8"/>
        <v>12.200000000000003</v>
      </c>
      <c r="AJ54" s="11">
        <f t="shared" si="9"/>
        <v>0.70491803278688503</v>
      </c>
      <c r="AK54" s="27">
        <f t="shared" si="10"/>
        <v>2.3888888888888902</v>
      </c>
    </row>
    <row r="55" spans="1:37" x14ac:dyDescent="0.2">
      <c r="A55" s="26" t="s">
        <v>555</v>
      </c>
      <c r="B55" s="47" t="s">
        <v>14</v>
      </c>
      <c r="C55" s="32" t="s">
        <v>14</v>
      </c>
      <c r="D55" s="9" t="s">
        <v>116</v>
      </c>
      <c r="E55" s="9"/>
      <c r="F55" s="9"/>
      <c r="G55" s="9"/>
      <c r="H55" s="9"/>
      <c r="I55" s="9" t="s">
        <v>121</v>
      </c>
      <c r="J55" s="8">
        <v>23.98</v>
      </c>
      <c r="K55" s="8">
        <v>15.85</v>
      </c>
      <c r="L55" s="9" t="s">
        <v>16</v>
      </c>
      <c r="M55" s="9"/>
      <c r="N55" s="8"/>
      <c r="O55" s="8">
        <f t="shared" si="13"/>
        <v>15.85</v>
      </c>
      <c r="P55" s="17">
        <f t="shared" si="1"/>
        <v>39.83</v>
      </c>
      <c r="Q55" s="32" t="s">
        <v>14</v>
      </c>
      <c r="R55" s="9" t="s">
        <v>116</v>
      </c>
      <c r="S55" s="9"/>
      <c r="T55" s="9"/>
      <c r="U55" s="9"/>
      <c r="V55" s="9"/>
      <c r="W55" s="9" t="s">
        <v>121</v>
      </c>
      <c r="X55" s="8">
        <v>27.58</v>
      </c>
      <c r="Y55" s="8">
        <v>24.45</v>
      </c>
      <c r="Z55" s="9" t="s">
        <v>16</v>
      </c>
      <c r="AA55" s="9" t="s">
        <v>224</v>
      </c>
      <c r="AB55" s="8"/>
      <c r="AC55" s="8">
        <f t="shared" si="14"/>
        <v>24.45</v>
      </c>
      <c r="AD55" s="17">
        <f t="shared" si="3"/>
        <v>52.03</v>
      </c>
      <c r="AE55" s="16">
        <f t="shared" si="4"/>
        <v>3.5999999999999979</v>
      </c>
      <c r="AF55" s="10">
        <f t="shared" si="5"/>
        <v>0.15012510425354453</v>
      </c>
      <c r="AG55" s="8">
        <f t="shared" si="11"/>
        <v>8.6</v>
      </c>
      <c r="AH55" s="10">
        <f t="shared" si="12"/>
        <v>0.54258675078864349</v>
      </c>
      <c r="AI55" s="17">
        <f t="shared" si="8"/>
        <v>12.200000000000003</v>
      </c>
      <c r="AJ55" s="11">
        <f t="shared" si="9"/>
        <v>0.70491803278688503</v>
      </c>
      <c r="AK55" s="27">
        <f t="shared" si="10"/>
        <v>2.3888888888888902</v>
      </c>
    </row>
    <row r="56" spans="1:37" x14ac:dyDescent="0.2">
      <c r="A56" s="26" t="s">
        <v>555</v>
      </c>
      <c r="B56" s="47" t="s">
        <v>14</v>
      </c>
      <c r="C56" s="32" t="s">
        <v>14</v>
      </c>
      <c r="D56" s="9" t="s">
        <v>116</v>
      </c>
      <c r="E56" s="9"/>
      <c r="F56" s="9"/>
      <c r="G56" s="9"/>
      <c r="H56" s="9"/>
      <c r="I56" s="9" t="s">
        <v>120</v>
      </c>
      <c r="J56" s="8">
        <v>23.51</v>
      </c>
      <c r="K56" s="8">
        <v>15.85</v>
      </c>
      <c r="L56" s="9" t="s">
        <v>16</v>
      </c>
      <c r="M56" s="9"/>
      <c r="N56" s="8"/>
      <c r="O56" s="8">
        <f t="shared" si="13"/>
        <v>15.85</v>
      </c>
      <c r="P56" s="17">
        <f t="shared" si="1"/>
        <v>39.36</v>
      </c>
      <c r="Q56" s="32" t="s">
        <v>14</v>
      </c>
      <c r="R56" s="9" t="s">
        <v>116</v>
      </c>
      <c r="S56" s="9"/>
      <c r="T56" s="9"/>
      <c r="U56" s="9"/>
      <c r="V56" s="9"/>
      <c r="W56" s="9" t="s">
        <v>120</v>
      </c>
      <c r="X56" s="8">
        <v>27.11</v>
      </c>
      <c r="Y56" s="8">
        <v>24.45</v>
      </c>
      <c r="Z56" s="9" t="s">
        <v>16</v>
      </c>
      <c r="AA56" s="9" t="s">
        <v>219</v>
      </c>
      <c r="AB56" s="8"/>
      <c r="AC56" s="8">
        <f t="shared" si="14"/>
        <v>24.45</v>
      </c>
      <c r="AD56" s="17">
        <f t="shared" si="3"/>
        <v>51.56</v>
      </c>
      <c r="AE56" s="16">
        <f t="shared" si="4"/>
        <v>3.5999999999999979</v>
      </c>
      <c r="AF56" s="10">
        <f t="shared" si="5"/>
        <v>0.15312632922160774</v>
      </c>
      <c r="AG56" s="8">
        <f t="shared" si="11"/>
        <v>8.6</v>
      </c>
      <c r="AH56" s="10">
        <f t="shared" si="12"/>
        <v>0.54258675078864349</v>
      </c>
      <c r="AI56" s="17">
        <f t="shared" si="8"/>
        <v>12.200000000000003</v>
      </c>
      <c r="AJ56" s="11">
        <f t="shared" si="9"/>
        <v>0.70491803278688503</v>
      </c>
      <c r="AK56" s="27">
        <f t="shared" si="10"/>
        <v>2.3888888888888902</v>
      </c>
    </row>
    <row r="57" spans="1:37" x14ac:dyDescent="0.2">
      <c r="A57" s="26" t="s">
        <v>555</v>
      </c>
      <c r="B57" s="47" t="s">
        <v>14</v>
      </c>
      <c r="C57" s="32" t="s">
        <v>14</v>
      </c>
      <c r="D57" s="9" t="s">
        <v>116</v>
      </c>
      <c r="E57" s="9"/>
      <c r="F57" s="9"/>
      <c r="G57" s="9"/>
      <c r="H57" s="9"/>
      <c r="I57" s="9" t="s">
        <v>117</v>
      </c>
      <c r="J57" s="8">
        <v>23.23</v>
      </c>
      <c r="K57" s="8">
        <v>15.85</v>
      </c>
      <c r="L57" s="9" t="s">
        <v>16</v>
      </c>
      <c r="M57" s="9"/>
      <c r="N57" s="8"/>
      <c r="O57" s="8">
        <f t="shared" si="13"/>
        <v>15.85</v>
      </c>
      <c r="P57" s="17">
        <f t="shared" si="1"/>
        <v>39.08</v>
      </c>
      <c r="Q57" s="32" t="s">
        <v>14</v>
      </c>
      <c r="R57" s="9" t="s">
        <v>116</v>
      </c>
      <c r="S57" s="9"/>
      <c r="T57" s="9"/>
      <c r="U57" s="9"/>
      <c r="V57" s="9"/>
      <c r="W57" s="9" t="s">
        <v>117</v>
      </c>
      <c r="X57" s="8">
        <v>26.83</v>
      </c>
      <c r="Y57" s="8">
        <v>24.45</v>
      </c>
      <c r="Z57" s="9" t="s">
        <v>16</v>
      </c>
      <c r="AA57" s="9" t="s">
        <v>213</v>
      </c>
      <c r="AB57" s="8"/>
      <c r="AC57" s="8">
        <f t="shared" si="14"/>
        <v>24.45</v>
      </c>
      <c r="AD57" s="17">
        <f t="shared" si="3"/>
        <v>51.28</v>
      </c>
      <c r="AE57" s="16">
        <f t="shared" si="4"/>
        <v>3.5999999999999979</v>
      </c>
      <c r="AF57" s="10">
        <f t="shared" si="5"/>
        <v>0.15497201894102444</v>
      </c>
      <c r="AG57" s="8">
        <f t="shared" si="11"/>
        <v>8.6</v>
      </c>
      <c r="AH57" s="10">
        <f t="shared" si="12"/>
        <v>0.54258675078864349</v>
      </c>
      <c r="AI57" s="17">
        <f t="shared" si="8"/>
        <v>12.200000000000003</v>
      </c>
      <c r="AJ57" s="11">
        <f t="shared" si="9"/>
        <v>0.70491803278688503</v>
      </c>
      <c r="AK57" s="27">
        <f t="shared" si="10"/>
        <v>2.3888888888888902</v>
      </c>
    </row>
    <row r="58" spans="1:37" x14ac:dyDescent="0.2">
      <c r="A58" s="26" t="s">
        <v>555</v>
      </c>
      <c r="B58" s="47" t="s">
        <v>14</v>
      </c>
      <c r="C58" s="32" t="s">
        <v>14</v>
      </c>
      <c r="D58" s="9" t="s">
        <v>116</v>
      </c>
      <c r="E58" s="9"/>
      <c r="F58" s="9"/>
      <c r="G58" s="9"/>
      <c r="H58" s="9"/>
      <c r="I58" s="9" t="s">
        <v>119</v>
      </c>
      <c r="J58" s="8">
        <v>23.4</v>
      </c>
      <c r="K58" s="8">
        <v>15.85</v>
      </c>
      <c r="L58" s="9" t="s">
        <v>16</v>
      </c>
      <c r="M58" s="9"/>
      <c r="N58" s="8"/>
      <c r="O58" s="8">
        <f t="shared" si="13"/>
        <v>15.85</v>
      </c>
      <c r="P58" s="17">
        <f t="shared" si="1"/>
        <v>39.25</v>
      </c>
      <c r="Q58" s="32" t="s">
        <v>14</v>
      </c>
      <c r="R58" s="9" t="s">
        <v>116</v>
      </c>
      <c r="S58" s="9"/>
      <c r="T58" s="9"/>
      <c r="U58" s="9"/>
      <c r="V58" s="9"/>
      <c r="W58" s="9" t="s">
        <v>119</v>
      </c>
      <c r="X58" s="8">
        <v>27</v>
      </c>
      <c r="Y58" s="8">
        <v>24.45</v>
      </c>
      <c r="Z58" s="9" t="s">
        <v>16</v>
      </c>
      <c r="AA58" s="9" t="s">
        <v>216</v>
      </c>
      <c r="AB58" s="8"/>
      <c r="AC58" s="8">
        <f t="shared" si="14"/>
        <v>24.45</v>
      </c>
      <c r="AD58" s="17">
        <f t="shared" si="3"/>
        <v>51.45</v>
      </c>
      <c r="AE58" s="16">
        <f t="shared" si="4"/>
        <v>3.6000000000000014</v>
      </c>
      <c r="AF58" s="10">
        <f t="shared" si="5"/>
        <v>0.15384615384615391</v>
      </c>
      <c r="AG58" s="8">
        <f t="shared" si="11"/>
        <v>8.6</v>
      </c>
      <c r="AH58" s="10">
        <f t="shared" si="12"/>
        <v>0.54258675078864349</v>
      </c>
      <c r="AI58" s="17">
        <f t="shared" si="8"/>
        <v>12.200000000000003</v>
      </c>
      <c r="AJ58" s="11">
        <f t="shared" si="9"/>
        <v>0.70491803278688503</v>
      </c>
      <c r="AK58" s="27">
        <f t="shared" si="10"/>
        <v>2.388888888888888</v>
      </c>
    </row>
    <row r="59" spans="1:37" x14ac:dyDescent="0.2">
      <c r="A59" s="26" t="s">
        <v>555</v>
      </c>
      <c r="B59" s="47" t="s">
        <v>14</v>
      </c>
      <c r="C59" s="32" t="s">
        <v>14</v>
      </c>
      <c r="D59" s="9" t="s">
        <v>103</v>
      </c>
      <c r="E59" s="9" t="s">
        <v>104</v>
      </c>
      <c r="F59" s="9" t="s">
        <v>105</v>
      </c>
      <c r="G59" s="9"/>
      <c r="H59" s="9"/>
      <c r="I59" s="9" t="s">
        <v>33</v>
      </c>
      <c r="J59" s="8">
        <v>29.59</v>
      </c>
      <c r="K59" s="8">
        <v>15.15</v>
      </c>
      <c r="L59" s="9" t="s">
        <v>16</v>
      </c>
      <c r="M59" s="9"/>
      <c r="N59" s="8"/>
      <c r="O59" s="8">
        <f t="shared" si="13"/>
        <v>15.15</v>
      </c>
      <c r="P59" s="17">
        <f t="shared" si="1"/>
        <v>44.74</v>
      </c>
      <c r="Q59" s="32" t="s">
        <v>14</v>
      </c>
      <c r="R59" s="9" t="s">
        <v>103</v>
      </c>
      <c r="S59" s="9" t="s">
        <v>104</v>
      </c>
      <c r="T59" s="9" t="s">
        <v>201</v>
      </c>
      <c r="U59" s="9"/>
      <c r="V59" s="9"/>
      <c r="W59" s="9" t="s">
        <v>33</v>
      </c>
      <c r="X59" s="8">
        <v>34.64</v>
      </c>
      <c r="Y59" s="8">
        <v>26.1</v>
      </c>
      <c r="Z59" s="9" t="s">
        <v>16</v>
      </c>
      <c r="AA59" s="9"/>
      <c r="AB59" s="9" t="s">
        <v>106</v>
      </c>
      <c r="AC59" s="8">
        <f>SUM(Y59+(X59*0.03))</f>
        <v>27.139200000000002</v>
      </c>
      <c r="AD59" s="17">
        <f t="shared" si="3"/>
        <v>61.779200000000003</v>
      </c>
      <c r="AE59" s="16">
        <f t="shared" si="4"/>
        <v>5.0500000000000007</v>
      </c>
      <c r="AF59" s="10">
        <f t="shared" si="5"/>
        <v>0.17066576546130452</v>
      </c>
      <c r="AG59" s="8">
        <f t="shared" si="11"/>
        <v>11.989200000000002</v>
      </c>
      <c r="AH59" s="10">
        <f t="shared" si="12"/>
        <v>0.79136633663366351</v>
      </c>
      <c r="AI59" s="17">
        <f t="shared" si="8"/>
        <v>17.039200000000001</v>
      </c>
      <c r="AJ59" s="11">
        <f t="shared" si="9"/>
        <v>0.70362458331377065</v>
      </c>
      <c r="AK59" s="27">
        <f t="shared" si="10"/>
        <v>2.37409900990099</v>
      </c>
    </row>
    <row r="60" spans="1:37" x14ac:dyDescent="0.2">
      <c r="A60" s="26" t="s">
        <v>552</v>
      </c>
      <c r="B60" s="47" t="s">
        <v>10</v>
      </c>
      <c r="C60" s="32" t="s">
        <v>364</v>
      </c>
      <c r="D60" s="9" t="s">
        <v>365</v>
      </c>
      <c r="E60" s="9"/>
      <c r="F60" s="9"/>
      <c r="G60" s="9"/>
      <c r="H60" s="9"/>
      <c r="I60" s="9" t="s">
        <v>366</v>
      </c>
      <c r="J60" s="8">
        <v>35.11</v>
      </c>
      <c r="K60" s="8">
        <v>21.25</v>
      </c>
      <c r="L60" s="9" t="s">
        <v>13</v>
      </c>
      <c r="M60" s="9"/>
      <c r="N60" s="9"/>
      <c r="O60" s="8">
        <f t="shared" si="13"/>
        <v>21.25</v>
      </c>
      <c r="P60" s="17">
        <f t="shared" si="1"/>
        <v>56.36</v>
      </c>
      <c r="Q60" s="32" t="s">
        <v>364</v>
      </c>
      <c r="R60" s="9" t="s">
        <v>365</v>
      </c>
      <c r="S60" s="9"/>
      <c r="T60" s="9"/>
      <c r="U60" s="9"/>
      <c r="V60" s="9"/>
      <c r="W60" s="9" t="s">
        <v>366</v>
      </c>
      <c r="X60" s="8">
        <v>40.020000000000003</v>
      </c>
      <c r="Y60" s="8">
        <v>32.68</v>
      </c>
      <c r="Z60" s="9" t="s">
        <v>12</v>
      </c>
      <c r="AA60" s="9" t="s">
        <v>512</v>
      </c>
      <c r="AB60" s="9"/>
      <c r="AC60" s="8">
        <f t="shared" ref="AC60:AC70" si="15">Y60</f>
        <v>32.68</v>
      </c>
      <c r="AD60" s="17">
        <f t="shared" si="3"/>
        <v>72.7</v>
      </c>
      <c r="AE60" s="16">
        <f t="shared" si="4"/>
        <v>4.9100000000000037</v>
      </c>
      <c r="AF60" s="10">
        <f t="shared" si="5"/>
        <v>0.13984619766448317</v>
      </c>
      <c r="AG60" s="8">
        <f t="shared" si="11"/>
        <v>11.43</v>
      </c>
      <c r="AH60" s="10">
        <f t="shared" si="12"/>
        <v>0.53788235294117648</v>
      </c>
      <c r="AI60" s="17">
        <f t="shared" si="8"/>
        <v>16.340000000000003</v>
      </c>
      <c r="AJ60" s="11">
        <f t="shared" si="9"/>
        <v>0.69951040391676855</v>
      </c>
      <c r="AK60" s="27">
        <f t="shared" si="10"/>
        <v>2.3279022403258636</v>
      </c>
    </row>
    <row r="61" spans="1:37" x14ac:dyDescent="0.2">
      <c r="A61" s="26" t="s">
        <v>25</v>
      </c>
      <c r="B61" s="47" t="s">
        <v>25</v>
      </c>
      <c r="C61" s="32" t="s">
        <v>26</v>
      </c>
      <c r="D61" s="9"/>
      <c r="E61" s="9"/>
      <c r="F61" s="9"/>
      <c r="G61" s="9"/>
      <c r="H61" s="9"/>
      <c r="I61" s="9" t="s">
        <v>92</v>
      </c>
      <c r="J61" s="8">
        <v>44.9</v>
      </c>
      <c r="K61" s="8">
        <v>23.42</v>
      </c>
      <c r="L61" s="9" t="s">
        <v>27</v>
      </c>
      <c r="M61" s="9"/>
      <c r="N61" s="9"/>
      <c r="O61" s="8">
        <f t="shared" si="13"/>
        <v>23.42</v>
      </c>
      <c r="P61" s="17">
        <f t="shared" si="1"/>
        <v>68.319999999999993</v>
      </c>
      <c r="Q61" s="32" t="s">
        <v>26</v>
      </c>
      <c r="R61" s="9"/>
      <c r="S61" s="9"/>
      <c r="T61" s="9"/>
      <c r="U61" s="9"/>
      <c r="V61" s="9"/>
      <c r="W61" s="9" t="s">
        <v>92</v>
      </c>
      <c r="X61" s="8">
        <v>51.48</v>
      </c>
      <c r="Y61" s="8">
        <v>38.72</v>
      </c>
      <c r="Z61" s="9" t="s">
        <v>27</v>
      </c>
      <c r="AA61" s="9"/>
      <c r="AB61" s="9"/>
      <c r="AC61" s="8">
        <f t="shared" si="15"/>
        <v>38.72</v>
      </c>
      <c r="AD61" s="17">
        <f t="shared" si="3"/>
        <v>90.199999999999989</v>
      </c>
      <c r="AE61" s="16">
        <f t="shared" si="4"/>
        <v>6.5799999999999983</v>
      </c>
      <c r="AF61" s="10">
        <f t="shared" si="5"/>
        <v>0.14654788418708237</v>
      </c>
      <c r="AG61" s="8">
        <f t="shared" si="11"/>
        <v>15.299999999999997</v>
      </c>
      <c r="AH61" s="10">
        <f t="shared" si="12"/>
        <v>0.6532877882152005</v>
      </c>
      <c r="AI61" s="17">
        <f t="shared" si="8"/>
        <v>21.879999999999995</v>
      </c>
      <c r="AJ61" s="11">
        <f t="shared" si="9"/>
        <v>0.69926873857404026</v>
      </c>
      <c r="AK61" s="27">
        <f t="shared" si="10"/>
        <v>2.3252279635258359</v>
      </c>
    </row>
    <row r="62" spans="1:37" x14ac:dyDescent="0.2">
      <c r="A62" s="26" t="s">
        <v>555</v>
      </c>
      <c r="B62" s="47" t="s">
        <v>14</v>
      </c>
      <c r="C62" s="32" t="s">
        <v>157</v>
      </c>
      <c r="D62" s="9"/>
      <c r="E62" s="9"/>
      <c r="F62" s="9"/>
      <c r="G62" s="9"/>
      <c r="H62" s="9"/>
      <c r="I62" s="9" t="s">
        <v>96</v>
      </c>
      <c r="J62" s="8">
        <v>29.25</v>
      </c>
      <c r="K62" s="8">
        <v>13.5</v>
      </c>
      <c r="L62" s="9" t="s">
        <v>16</v>
      </c>
      <c r="M62" s="9"/>
      <c r="N62" s="8"/>
      <c r="O62" s="8">
        <f t="shared" si="13"/>
        <v>13.5</v>
      </c>
      <c r="P62" s="17">
        <f t="shared" si="1"/>
        <v>42.75</v>
      </c>
      <c r="Q62" s="32" t="s">
        <v>157</v>
      </c>
      <c r="R62" s="9"/>
      <c r="S62" s="9"/>
      <c r="T62" s="9"/>
      <c r="U62" s="9"/>
      <c r="V62" s="9"/>
      <c r="W62" s="9" t="s">
        <v>96</v>
      </c>
      <c r="X62" s="8">
        <v>33.729999999999997</v>
      </c>
      <c r="Y62" s="8">
        <v>23.84</v>
      </c>
      <c r="Z62" s="9" t="s">
        <v>16</v>
      </c>
      <c r="AA62" s="9"/>
      <c r="AB62" s="9"/>
      <c r="AC62" s="8">
        <f t="shared" si="15"/>
        <v>23.84</v>
      </c>
      <c r="AD62" s="17">
        <f t="shared" si="3"/>
        <v>57.569999999999993</v>
      </c>
      <c r="AE62" s="16">
        <f t="shared" si="4"/>
        <v>4.4799999999999969</v>
      </c>
      <c r="AF62" s="10">
        <f t="shared" si="5"/>
        <v>0.15316239316239305</v>
      </c>
      <c r="AG62" s="8">
        <f t="shared" si="11"/>
        <v>10.34</v>
      </c>
      <c r="AH62" s="10">
        <f t="shared" si="12"/>
        <v>0.7659259259259259</v>
      </c>
      <c r="AI62" s="17">
        <f t="shared" si="8"/>
        <v>14.819999999999993</v>
      </c>
      <c r="AJ62" s="11">
        <f t="shared" si="9"/>
        <v>0.69770580296896123</v>
      </c>
      <c r="AK62" s="27">
        <f t="shared" si="10"/>
        <v>2.3080357142857157</v>
      </c>
    </row>
    <row r="63" spans="1:37" x14ac:dyDescent="0.2">
      <c r="A63" s="26" t="s">
        <v>34</v>
      </c>
      <c r="B63" s="47" t="s">
        <v>34</v>
      </c>
      <c r="C63" s="32" t="s">
        <v>34</v>
      </c>
      <c r="D63" s="9"/>
      <c r="E63" s="9"/>
      <c r="F63" s="9"/>
      <c r="G63" s="9"/>
      <c r="H63" s="9"/>
      <c r="I63" s="9" t="s">
        <v>253</v>
      </c>
      <c r="J63" s="8">
        <v>34.74</v>
      </c>
      <c r="K63" s="8">
        <v>28.3</v>
      </c>
      <c r="L63" s="9" t="s">
        <v>34</v>
      </c>
      <c r="M63" s="9"/>
      <c r="N63" s="9"/>
      <c r="O63" s="8">
        <f t="shared" si="13"/>
        <v>28.3</v>
      </c>
      <c r="P63" s="17">
        <f t="shared" si="1"/>
        <v>63.040000000000006</v>
      </c>
      <c r="Q63" s="32" t="s">
        <v>34</v>
      </c>
      <c r="R63" s="9"/>
      <c r="S63" s="9"/>
      <c r="T63" s="9"/>
      <c r="U63" s="9"/>
      <c r="V63" s="9"/>
      <c r="W63" s="9" t="s">
        <v>253</v>
      </c>
      <c r="X63" s="8">
        <v>42.22</v>
      </c>
      <c r="Y63" s="8">
        <v>45.4</v>
      </c>
      <c r="Z63" s="9" t="s">
        <v>34</v>
      </c>
      <c r="AA63" s="9"/>
      <c r="AB63" s="9"/>
      <c r="AC63" s="8">
        <f t="shared" si="15"/>
        <v>45.4</v>
      </c>
      <c r="AD63" s="17">
        <f t="shared" si="3"/>
        <v>87.62</v>
      </c>
      <c r="AE63" s="16">
        <f t="shared" si="4"/>
        <v>7.4799999999999969</v>
      </c>
      <c r="AF63" s="10">
        <f t="shared" si="5"/>
        <v>0.21531375935521002</v>
      </c>
      <c r="AG63" s="8">
        <f t="shared" si="11"/>
        <v>17.099999999999998</v>
      </c>
      <c r="AH63" s="10">
        <f t="shared" si="12"/>
        <v>0.60424028268551233</v>
      </c>
      <c r="AI63" s="17">
        <f t="shared" si="8"/>
        <v>24.58</v>
      </c>
      <c r="AJ63" s="11">
        <f t="shared" si="9"/>
        <v>0.69568755085435308</v>
      </c>
      <c r="AK63" s="27">
        <f t="shared" si="10"/>
        <v>2.2860962566844925</v>
      </c>
    </row>
    <row r="64" spans="1:37" x14ac:dyDescent="0.2">
      <c r="A64" s="26" t="s">
        <v>34</v>
      </c>
      <c r="B64" s="47" t="s">
        <v>34</v>
      </c>
      <c r="C64" s="32" t="s">
        <v>34</v>
      </c>
      <c r="D64" s="9"/>
      <c r="E64" s="9"/>
      <c r="F64" s="9"/>
      <c r="G64" s="9"/>
      <c r="H64" s="9"/>
      <c r="I64" s="9" t="s">
        <v>118</v>
      </c>
      <c r="J64" s="8">
        <v>37.9</v>
      </c>
      <c r="K64" s="8">
        <v>45.63</v>
      </c>
      <c r="L64" s="9" t="s">
        <v>34</v>
      </c>
      <c r="M64" s="9"/>
      <c r="N64" s="9"/>
      <c r="O64" s="8">
        <f t="shared" si="13"/>
        <v>45.63</v>
      </c>
      <c r="P64" s="17">
        <f t="shared" si="1"/>
        <v>83.53</v>
      </c>
      <c r="Q64" s="32" t="s">
        <v>34</v>
      </c>
      <c r="R64" s="9"/>
      <c r="S64" s="9"/>
      <c r="T64" s="9"/>
      <c r="U64" s="9"/>
      <c r="V64" s="9"/>
      <c r="W64" s="9" t="s">
        <v>118</v>
      </c>
      <c r="X64" s="8">
        <v>50.05</v>
      </c>
      <c r="Y64" s="8">
        <v>72.53</v>
      </c>
      <c r="Z64" s="9" t="s">
        <v>34</v>
      </c>
      <c r="AA64" s="9"/>
      <c r="AB64" s="9"/>
      <c r="AC64" s="8">
        <f t="shared" si="15"/>
        <v>72.53</v>
      </c>
      <c r="AD64" s="17">
        <f t="shared" si="3"/>
        <v>122.58</v>
      </c>
      <c r="AE64" s="16">
        <f t="shared" si="4"/>
        <v>12.149999999999999</v>
      </c>
      <c r="AF64" s="10">
        <f t="shared" si="5"/>
        <v>0.32058047493403691</v>
      </c>
      <c r="AG64" s="8">
        <f t="shared" si="11"/>
        <v>26.9</v>
      </c>
      <c r="AH64" s="10">
        <f t="shared" si="12"/>
        <v>0.58952443567828172</v>
      </c>
      <c r="AI64" s="17">
        <f t="shared" si="8"/>
        <v>39.049999999999997</v>
      </c>
      <c r="AJ64" s="11">
        <f t="shared" si="9"/>
        <v>0.68886043533930863</v>
      </c>
      <c r="AK64" s="27">
        <f t="shared" si="10"/>
        <v>2.2139917695473255</v>
      </c>
    </row>
    <row r="65" spans="1:37" x14ac:dyDescent="0.2">
      <c r="A65" s="26" t="s">
        <v>3</v>
      </c>
      <c r="B65" s="47" t="s">
        <v>3</v>
      </c>
      <c r="C65" s="32" t="s">
        <v>61</v>
      </c>
      <c r="D65" s="9"/>
      <c r="E65" s="9"/>
      <c r="F65" s="9"/>
      <c r="G65" s="9"/>
      <c r="H65" s="9"/>
      <c r="I65" s="9" t="s">
        <v>96</v>
      </c>
      <c r="J65" s="8">
        <v>25.79</v>
      </c>
      <c r="K65" s="8">
        <v>17.88</v>
      </c>
      <c r="L65" s="9" t="s">
        <v>13</v>
      </c>
      <c r="M65" s="9"/>
      <c r="N65" s="8"/>
      <c r="O65" s="8">
        <f t="shared" si="13"/>
        <v>17.88</v>
      </c>
      <c r="P65" s="17">
        <f t="shared" si="1"/>
        <v>43.67</v>
      </c>
      <c r="Q65" s="32" t="s">
        <v>61</v>
      </c>
      <c r="R65" s="9"/>
      <c r="S65" s="9"/>
      <c r="T65" s="9"/>
      <c r="U65" s="9"/>
      <c r="V65" s="9"/>
      <c r="W65" s="9" t="s">
        <v>96</v>
      </c>
      <c r="X65" s="8">
        <v>31.8</v>
      </c>
      <c r="Y65" s="8">
        <v>31.15</v>
      </c>
      <c r="Z65" s="9" t="s">
        <v>13</v>
      </c>
      <c r="AA65" s="9"/>
      <c r="AB65" s="9"/>
      <c r="AC65" s="8">
        <f t="shared" si="15"/>
        <v>31.15</v>
      </c>
      <c r="AD65" s="17">
        <f t="shared" si="3"/>
        <v>62.95</v>
      </c>
      <c r="AE65" s="16">
        <f t="shared" si="4"/>
        <v>6.0100000000000016</v>
      </c>
      <c r="AF65" s="10">
        <f t="shared" si="5"/>
        <v>0.23303606048856151</v>
      </c>
      <c r="AG65" s="8">
        <f t="shared" si="11"/>
        <v>13.27</v>
      </c>
      <c r="AH65" s="10">
        <f t="shared" si="12"/>
        <v>0.74217002237136465</v>
      </c>
      <c r="AI65" s="17">
        <f t="shared" si="8"/>
        <v>19.28</v>
      </c>
      <c r="AJ65" s="11">
        <f t="shared" si="9"/>
        <v>0.68827800829875507</v>
      </c>
      <c r="AK65" s="27">
        <f t="shared" si="10"/>
        <v>2.2079866888519128</v>
      </c>
    </row>
    <row r="66" spans="1:37" x14ac:dyDescent="0.2">
      <c r="A66" s="26" t="s">
        <v>34</v>
      </c>
      <c r="B66" s="47" t="s">
        <v>34</v>
      </c>
      <c r="C66" s="32" t="s">
        <v>34</v>
      </c>
      <c r="D66" s="9"/>
      <c r="E66" s="9"/>
      <c r="F66" s="9"/>
      <c r="G66" s="9"/>
      <c r="H66" s="9"/>
      <c r="I66" s="9" t="s">
        <v>84</v>
      </c>
      <c r="J66" s="8">
        <v>42.06</v>
      </c>
      <c r="K66" s="8">
        <v>33.340000000000003</v>
      </c>
      <c r="L66" s="9" t="s">
        <v>34</v>
      </c>
      <c r="M66" s="9"/>
      <c r="N66" s="9"/>
      <c r="O66" s="8">
        <f t="shared" si="13"/>
        <v>33.340000000000003</v>
      </c>
      <c r="P66" s="17">
        <f t="shared" si="1"/>
        <v>75.400000000000006</v>
      </c>
      <c r="Q66" s="32" t="s">
        <v>34</v>
      </c>
      <c r="R66" s="9"/>
      <c r="S66" s="9"/>
      <c r="T66" s="9"/>
      <c r="U66" s="9"/>
      <c r="V66" s="9"/>
      <c r="W66" s="9" t="s">
        <v>84</v>
      </c>
      <c r="X66" s="8">
        <v>48.9</v>
      </c>
      <c r="Y66" s="8">
        <v>48</v>
      </c>
      <c r="Z66" s="9" t="s">
        <v>34</v>
      </c>
      <c r="AA66" s="9"/>
      <c r="AB66" s="9"/>
      <c r="AC66" s="8">
        <f t="shared" si="15"/>
        <v>48</v>
      </c>
      <c r="AD66" s="17">
        <f t="shared" si="3"/>
        <v>96.9</v>
      </c>
      <c r="AE66" s="16">
        <f t="shared" si="4"/>
        <v>6.8399999999999963</v>
      </c>
      <c r="AF66" s="10">
        <f t="shared" si="5"/>
        <v>0.16262482168330947</v>
      </c>
      <c r="AG66" s="8">
        <f t="shared" si="11"/>
        <v>14.659999999999997</v>
      </c>
      <c r="AH66" s="10">
        <f t="shared" si="12"/>
        <v>0.43971205758848214</v>
      </c>
      <c r="AI66" s="17">
        <f t="shared" si="8"/>
        <v>21.5</v>
      </c>
      <c r="AJ66" s="11">
        <f t="shared" si="9"/>
        <v>0.68186046511627896</v>
      </c>
      <c r="AK66" s="27">
        <f t="shared" si="10"/>
        <v>2.1432748538011701</v>
      </c>
    </row>
    <row r="67" spans="1:37" x14ac:dyDescent="0.2">
      <c r="A67" s="26" t="s">
        <v>25</v>
      </c>
      <c r="B67" s="47" t="s">
        <v>25</v>
      </c>
      <c r="C67" s="32" t="s">
        <v>435</v>
      </c>
      <c r="D67" s="9"/>
      <c r="E67" s="9"/>
      <c r="F67" s="9"/>
      <c r="G67" s="9"/>
      <c r="H67" s="9"/>
      <c r="I67" s="9" t="s">
        <v>440</v>
      </c>
      <c r="J67" s="8">
        <v>38.4</v>
      </c>
      <c r="K67" s="8">
        <v>48.25</v>
      </c>
      <c r="L67" s="9" t="s">
        <v>368</v>
      </c>
      <c r="M67" s="9"/>
      <c r="N67" s="9"/>
      <c r="O67" s="8">
        <f t="shared" si="13"/>
        <v>48.25</v>
      </c>
      <c r="P67" s="17">
        <f t="shared" si="1"/>
        <v>86.65</v>
      </c>
      <c r="Q67" s="32" t="s">
        <v>435</v>
      </c>
      <c r="R67" s="9"/>
      <c r="S67" s="9"/>
      <c r="T67" s="9"/>
      <c r="U67" s="9"/>
      <c r="V67" s="9"/>
      <c r="W67" s="9" t="s">
        <v>541</v>
      </c>
      <c r="X67" s="8">
        <v>50.05</v>
      </c>
      <c r="Y67" s="8">
        <v>73.03</v>
      </c>
      <c r="Z67" s="9" t="s">
        <v>27</v>
      </c>
      <c r="AA67" s="9"/>
      <c r="AB67" s="9"/>
      <c r="AC67" s="8">
        <f t="shared" si="15"/>
        <v>73.03</v>
      </c>
      <c r="AD67" s="17">
        <f t="shared" si="3"/>
        <v>123.08</v>
      </c>
      <c r="AE67" s="16">
        <f t="shared" si="4"/>
        <v>11.649999999999999</v>
      </c>
      <c r="AF67" s="10">
        <f t="shared" si="5"/>
        <v>0.30338541666666663</v>
      </c>
      <c r="AG67" s="8">
        <f t="shared" si="11"/>
        <v>24.78</v>
      </c>
      <c r="AH67" s="10">
        <f t="shared" si="12"/>
        <v>0.51357512953367879</v>
      </c>
      <c r="AI67" s="17">
        <f t="shared" si="8"/>
        <v>36.429999999999993</v>
      </c>
      <c r="AJ67" s="11">
        <f t="shared" si="9"/>
        <v>0.68020861926983267</v>
      </c>
      <c r="AK67" s="27">
        <f t="shared" si="10"/>
        <v>2.1270386266094423</v>
      </c>
    </row>
    <row r="68" spans="1:37" x14ac:dyDescent="0.2">
      <c r="A68" s="26" t="s">
        <v>25</v>
      </c>
      <c r="B68" s="47" t="s">
        <v>25</v>
      </c>
      <c r="C68" s="32" t="s">
        <v>435</v>
      </c>
      <c r="D68" s="9"/>
      <c r="E68" s="9"/>
      <c r="F68" s="9"/>
      <c r="G68" s="9"/>
      <c r="H68" s="9"/>
      <c r="I68" s="9" t="s">
        <v>438</v>
      </c>
      <c r="J68" s="8">
        <v>38.6</v>
      </c>
      <c r="K68" s="8">
        <v>36.369999999999997</v>
      </c>
      <c r="L68" s="9" t="s">
        <v>368</v>
      </c>
      <c r="M68" s="9"/>
      <c r="N68" s="9" t="s">
        <v>439</v>
      </c>
      <c r="O68" s="8">
        <f>SUM(K68+1.25)</f>
        <v>37.619999999999997</v>
      </c>
      <c r="P68" s="17">
        <f t="shared" si="1"/>
        <v>76.22</v>
      </c>
      <c r="Q68" s="32" t="s">
        <v>435</v>
      </c>
      <c r="R68" s="9"/>
      <c r="S68" s="9"/>
      <c r="T68" s="9"/>
      <c r="U68" s="9"/>
      <c r="V68" s="9"/>
      <c r="W68" s="9" t="s">
        <v>438</v>
      </c>
      <c r="X68" s="8">
        <v>45.1</v>
      </c>
      <c r="Y68" s="8">
        <v>51.16</v>
      </c>
      <c r="Z68" s="9" t="s">
        <v>27</v>
      </c>
      <c r="AA68" s="9"/>
      <c r="AB68" s="9"/>
      <c r="AC68" s="8">
        <f t="shared" si="15"/>
        <v>51.16</v>
      </c>
      <c r="AD68" s="17">
        <f t="shared" si="3"/>
        <v>96.259999999999991</v>
      </c>
      <c r="AE68" s="16">
        <f t="shared" si="4"/>
        <v>6.5</v>
      </c>
      <c r="AF68" s="10">
        <f t="shared" si="5"/>
        <v>0.16839378238341968</v>
      </c>
      <c r="AG68" s="8">
        <f t="shared" si="11"/>
        <v>13.54</v>
      </c>
      <c r="AH68" s="10">
        <f t="shared" si="12"/>
        <v>0.3599149388623073</v>
      </c>
      <c r="AI68" s="17">
        <f t="shared" si="8"/>
        <v>20.039999999999992</v>
      </c>
      <c r="AJ68" s="11">
        <f t="shared" si="9"/>
        <v>0.67564870259481058</v>
      </c>
      <c r="AK68" s="27">
        <f t="shared" si="10"/>
        <v>2.083076923076923</v>
      </c>
    </row>
    <row r="69" spans="1:37" x14ac:dyDescent="0.2">
      <c r="A69" s="26" t="s">
        <v>34</v>
      </c>
      <c r="B69" s="47" t="s">
        <v>34</v>
      </c>
      <c r="C69" s="32" t="s">
        <v>34</v>
      </c>
      <c r="D69" s="9"/>
      <c r="E69" s="9"/>
      <c r="F69" s="9"/>
      <c r="G69" s="9"/>
      <c r="H69" s="9"/>
      <c r="I69" s="9" t="s">
        <v>250</v>
      </c>
      <c r="J69" s="8">
        <v>33.24</v>
      </c>
      <c r="K69" s="8">
        <v>28.3</v>
      </c>
      <c r="L69" s="9" t="s">
        <v>34</v>
      </c>
      <c r="M69" s="9"/>
      <c r="N69" s="9"/>
      <c r="O69" s="8">
        <f>K69</f>
        <v>28.3</v>
      </c>
      <c r="P69" s="17">
        <f t="shared" si="1"/>
        <v>61.540000000000006</v>
      </c>
      <c r="Q69" s="32" t="s">
        <v>34</v>
      </c>
      <c r="R69" s="9"/>
      <c r="S69" s="9"/>
      <c r="T69" s="9"/>
      <c r="U69" s="9"/>
      <c r="V69" s="9"/>
      <c r="W69" s="9" t="s">
        <v>250</v>
      </c>
      <c r="X69" s="8">
        <v>41.18</v>
      </c>
      <c r="Y69" s="8">
        <v>44.79</v>
      </c>
      <c r="Z69" s="9" t="s">
        <v>34</v>
      </c>
      <c r="AA69" s="9"/>
      <c r="AB69" s="9"/>
      <c r="AC69" s="8">
        <f t="shared" si="15"/>
        <v>44.79</v>
      </c>
      <c r="AD69" s="17">
        <f t="shared" si="3"/>
        <v>85.97</v>
      </c>
      <c r="AE69" s="16">
        <f t="shared" si="4"/>
        <v>7.9399999999999977</v>
      </c>
      <c r="AF69" s="10">
        <f t="shared" si="5"/>
        <v>0.23886883273164852</v>
      </c>
      <c r="AG69" s="8">
        <f t="shared" si="11"/>
        <v>16.489999999999998</v>
      </c>
      <c r="AH69" s="10">
        <f t="shared" si="12"/>
        <v>0.58268551236749111</v>
      </c>
      <c r="AI69" s="17">
        <f t="shared" si="8"/>
        <v>24.429999999999993</v>
      </c>
      <c r="AJ69" s="11">
        <f t="shared" si="9"/>
        <v>0.67498976668031119</v>
      </c>
      <c r="AK69" s="27">
        <f t="shared" si="10"/>
        <v>2.0768261964735522</v>
      </c>
    </row>
    <row r="70" spans="1:37" x14ac:dyDescent="0.2">
      <c r="A70" s="26" t="s">
        <v>554</v>
      </c>
      <c r="B70" s="47" t="s">
        <v>22</v>
      </c>
      <c r="C70" s="32" t="s">
        <v>254</v>
      </c>
      <c r="D70" s="9"/>
      <c r="E70" s="9"/>
      <c r="F70" s="9"/>
      <c r="G70" s="9"/>
      <c r="H70" s="9"/>
      <c r="I70" s="9" t="s">
        <v>80</v>
      </c>
      <c r="J70" s="8">
        <v>24.1</v>
      </c>
      <c r="K70" s="8">
        <v>11.77</v>
      </c>
      <c r="L70" s="9" t="s">
        <v>8</v>
      </c>
      <c r="M70" s="9" t="s">
        <v>255</v>
      </c>
      <c r="N70" s="9"/>
      <c r="O70" s="8">
        <f>K70</f>
        <v>11.77</v>
      </c>
      <c r="P70" s="17">
        <f t="shared" si="1"/>
        <v>35.870000000000005</v>
      </c>
      <c r="Q70" s="32" t="s">
        <v>254</v>
      </c>
      <c r="R70" s="9"/>
      <c r="S70" s="9"/>
      <c r="T70" s="9"/>
      <c r="U70" s="9"/>
      <c r="V70" s="9"/>
      <c r="W70" s="9" t="s">
        <v>80</v>
      </c>
      <c r="X70" s="8">
        <v>28</v>
      </c>
      <c r="Y70" s="8">
        <v>19.72</v>
      </c>
      <c r="Z70" s="9" t="s">
        <v>8</v>
      </c>
      <c r="AA70" s="9" t="s">
        <v>437</v>
      </c>
      <c r="AB70" s="9"/>
      <c r="AC70" s="8">
        <f t="shared" si="15"/>
        <v>19.72</v>
      </c>
      <c r="AD70" s="17">
        <f t="shared" si="3"/>
        <v>47.72</v>
      </c>
      <c r="AE70" s="16">
        <f t="shared" si="4"/>
        <v>3.8999999999999986</v>
      </c>
      <c r="AF70" s="10">
        <f t="shared" si="5"/>
        <v>0.16182572614107876</v>
      </c>
      <c r="AG70" s="8">
        <f t="shared" si="11"/>
        <v>7.9499999999999993</v>
      </c>
      <c r="AH70" s="10">
        <f t="shared" si="12"/>
        <v>0.67544604927782492</v>
      </c>
      <c r="AI70" s="17">
        <f t="shared" si="8"/>
        <v>11.849999999999994</v>
      </c>
      <c r="AJ70" s="11">
        <f t="shared" si="9"/>
        <v>0.67088607594936733</v>
      </c>
      <c r="AK70" s="27">
        <f t="shared" si="10"/>
        <v>2.0384615384615392</v>
      </c>
    </row>
    <row r="71" spans="1:37" x14ac:dyDescent="0.2">
      <c r="A71" s="26" t="s">
        <v>554</v>
      </c>
      <c r="B71" s="47" t="s">
        <v>22</v>
      </c>
      <c r="C71" s="32" t="s">
        <v>169</v>
      </c>
      <c r="D71" s="9" t="s">
        <v>171</v>
      </c>
      <c r="E71" s="9" t="s">
        <v>172</v>
      </c>
      <c r="F71" s="9" t="s">
        <v>173</v>
      </c>
      <c r="G71" s="9" t="s">
        <v>174</v>
      </c>
      <c r="H71" s="9" t="s">
        <v>175</v>
      </c>
      <c r="I71" s="9" t="s">
        <v>33</v>
      </c>
      <c r="J71" s="8">
        <v>28.5</v>
      </c>
      <c r="K71" s="8">
        <v>13.27</v>
      </c>
      <c r="L71" s="9" t="s">
        <v>8</v>
      </c>
      <c r="M71" s="9"/>
      <c r="N71" s="9" t="s">
        <v>176</v>
      </c>
      <c r="O71" s="8">
        <f>SUM(K71+(J71*0.05))</f>
        <v>14.695</v>
      </c>
      <c r="P71" s="17">
        <f t="shared" si="1"/>
        <v>43.195</v>
      </c>
      <c r="Q71" s="32" t="s">
        <v>169</v>
      </c>
      <c r="R71" s="9" t="s">
        <v>322</v>
      </c>
      <c r="S71" s="9" t="s">
        <v>323</v>
      </c>
      <c r="T71" s="9" t="s">
        <v>173</v>
      </c>
      <c r="U71" s="9" t="s">
        <v>174</v>
      </c>
      <c r="V71" s="9" t="s">
        <v>175</v>
      </c>
      <c r="W71" s="9" t="s">
        <v>33</v>
      </c>
      <c r="X71" s="8">
        <v>32.9</v>
      </c>
      <c r="Y71" s="8">
        <v>21.73</v>
      </c>
      <c r="Z71" s="9" t="s">
        <v>17</v>
      </c>
      <c r="AA71" s="9"/>
      <c r="AB71" s="9" t="s">
        <v>326</v>
      </c>
      <c r="AC71" s="8">
        <f>SUM(Y71+(X71*0.0525))</f>
        <v>23.457250000000002</v>
      </c>
      <c r="AD71" s="17">
        <f t="shared" si="3"/>
        <v>56.357250000000001</v>
      </c>
      <c r="AE71" s="16">
        <f t="shared" si="4"/>
        <v>4.3999999999999986</v>
      </c>
      <c r="AF71" s="10">
        <f t="shared" si="5"/>
        <v>0.15438596491228065</v>
      </c>
      <c r="AG71" s="8">
        <f t="shared" si="11"/>
        <v>8.7622500000000016</v>
      </c>
      <c r="AH71" s="10">
        <f t="shared" si="12"/>
        <v>0.59627424293977549</v>
      </c>
      <c r="AI71" s="17">
        <f t="shared" si="8"/>
        <v>13.16225</v>
      </c>
      <c r="AJ71" s="11">
        <f t="shared" si="9"/>
        <v>0.66571064977492467</v>
      </c>
      <c r="AK71" s="27">
        <f t="shared" si="10"/>
        <v>1.9914204545454555</v>
      </c>
    </row>
    <row r="72" spans="1:37" x14ac:dyDescent="0.2">
      <c r="A72" s="26" t="s">
        <v>553</v>
      </c>
      <c r="B72" s="47" t="s">
        <v>28</v>
      </c>
      <c r="C72" s="32" t="s">
        <v>325</v>
      </c>
      <c r="D72" s="9"/>
      <c r="E72" s="9"/>
      <c r="F72" s="9"/>
      <c r="G72" s="9"/>
      <c r="H72" s="9"/>
      <c r="I72" s="9" t="s">
        <v>80</v>
      </c>
      <c r="J72" s="8">
        <v>22</v>
      </c>
      <c r="K72" s="8">
        <v>12.92</v>
      </c>
      <c r="L72" s="9" t="s">
        <v>19</v>
      </c>
      <c r="M72" s="9"/>
      <c r="N72" s="9"/>
      <c r="O72" s="8">
        <f t="shared" ref="O72:O98" si="16">K72</f>
        <v>12.92</v>
      </c>
      <c r="P72" s="17">
        <f t="shared" si="1"/>
        <v>34.92</v>
      </c>
      <c r="Q72" s="32" t="s">
        <v>325</v>
      </c>
      <c r="R72" s="9"/>
      <c r="S72" s="9"/>
      <c r="T72" s="9"/>
      <c r="U72" s="9"/>
      <c r="V72" s="9"/>
      <c r="W72" s="9" t="s">
        <v>80</v>
      </c>
      <c r="X72" s="8">
        <v>26.23</v>
      </c>
      <c r="Y72" s="8">
        <v>21.22</v>
      </c>
      <c r="Z72" s="9" t="s">
        <v>19</v>
      </c>
      <c r="AA72" s="9"/>
      <c r="AB72" s="9"/>
      <c r="AC72" s="8">
        <f t="shared" ref="AC72:AC98" si="17">Y72</f>
        <v>21.22</v>
      </c>
      <c r="AD72" s="17">
        <f t="shared" si="3"/>
        <v>47.45</v>
      </c>
      <c r="AE72" s="16">
        <f t="shared" si="4"/>
        <v>4.2300000000000004</v>
      </c>
      <c r="AF72" s="10">
        <f t="shared" si="5"/>
        <v>0.19227272727272729</v>
      </c>
      <c r="AG72" s="8">
        <f t="shared" si="11"/>
        <v>8.2999999999999989</v>
      </c>
      <c r="AH72" s="10">
        <f t="shared" si="12"/>
        <v>0.64241486068111442</v>
      </c>
      <c r="AI72" s="17">
        <f t="shared" si="8"/>
        <v>12.530000000000001</v>
      </c>
      <c r="AJ72" s="11">
        <f t="shared" si="9"/>
        <v>0.66241021548284107</v>
      </c>
      <c r="AK72" s="27">
        <f t="shared" si="10"/>
        <v>1.9621749408983447</v>
      </c>
    </row>
    <row r="73" spans="1:37" x14ac:dyDescent="0.2">
      <c r="A73" s="26" t="s">
        <v>554</v>
      </c>
      <c r="B73" s="47" t="s">
        <v>22</v>
      </c>
      <c r="C73" s="32" t="s">
        <v>251</v>
      </c>
      <c r="D73" s="9" t="s">
        <v>252</v>
      </c>
      <c r="E73" s="9"/>
      <c r="F73" s="9"/>
      <c r="G73" s="9"/>
      <c r="H73" s="9"/>
      <c r="I73" s="9" t="s">
        <v>92</v>
      </c>
      <c r="J73" s="8">
        <v>29.66</v>
      </c>
      <c r="K73" s="8">
        <v>14.63</v>
      </c>
      <c r="L73" s="9" t="s">
        <v>8</v>
      </c>
      <c r="M73" s="9" t="s">
        <v>156</v>
      </c>
      <c r="N73" s="9"/>
      <c r="O73" s="8">
        <f t="shared" si="16"/>
        <v>14.63</v>
      </c>
      <c r="P73" s="17">
        <f t="shared" ref="P73:P136" si="18">J73+O73</f>
        <v>44.29</v>
      </c>
      <c r="Q73" s="32" t="s">
        <v>428</v>
      </c>
      <c r="R73" s="9" t="s">
        <v>430</v>
      </c>
      <c r="S73" s="9"/>
      <c r="T73" s="9"/>
      <c r="U73" s="9"/>
      <c r="V73" s="9"/>
      <c r="W73" s="9" t="s">
        <v>92</v>
      </c>
      <c r="X73" s="8">
        <v>33.130000000000003</v>
      </c>
      <c r="Y73" s="8">
        <v>21.43</v>
      </c>
      <c r="Z73" s="9" t="s">
        <v>8</v>
      </c>
      <c r="AA73" s="9" t="s">
        <v>156</v>
      </c>
      <c r="AB73" s="9"/>
      <c r="AC73" s="8">
        <f t="shared" si="17"/>
        <v>21.43</v>
      </c>
      <c r="AD73" s="17">
        <f t="shared" ref="AD73:AD136" si="19">X73+AC73</f>
        <v>54.56</v>
      </c>
      <c r="AE73" s="16">
        <f t="shared" ref="AE73:AE136" si="20">X73-J73</f>
        <v>3.4700000000000024</v>
      </c>
      <c r="AF73" s="10">
        <f t="shared" ref="AF73:AF136" si="21">(X73-J73)/J73</f>
        <v>0.11699258260283218</v>
      </c>
      <c r="AG73" s="8">
        <f t="shared" ref="AG73:AG104" si="22">AC73-O73</f>
        <v>6.7999999999999989</v>
      </c>
      <c r="AH73" s="10">
        <f t="shared" ref="AH73:AH104" si="23">AG73/O73</f>
        <v>0.46479835953520154</v>
      </c>
      <c r="AI73" s="17">
        <f t="shared" ref="AI73:AI136" si="24">AD73-P73</f>
        <v>10.270000000000003</v>
      </c>
      <c r="AJ73" s="11">
        <f t="shared" ref="AJ73:AJ136" si="25">AG73/AI73</f>
        <v>0.66212268743914282</v>
      </c>
      <c r="AK73" s="27">
        <f t="shared" ref="AK73:AK136" si="26">AG73/AE73</f>
        <v>1.95965417867435</v>
      </c>
    </row>
    <row r="74" spans="1:37" x14ac:dyDescent="0.2">
      <c r="A74" s="26" t="s">
        <v>25</v>
      </c>
      <c r="B74" s="47" t="s">
        <v>25</v>
      </c>
      <c r="C74" s="32" t="s">
        <v>447</v>
      </c>
      <c r="D74" s="9"/>
      <c r="E74" s="9"/>
      <c r="F74" s="9"/>
      <c r="G74" s="9"/>
      <c r="H74" s="9"/>
      <c r="I74" s="9" t="s">
        <v>483</v>
      </c>
      <c r="J74" s="8">
        <v>26.33</v>
      </c>
      <c r="K74" s="8">
        <v>19.2</v>
      </c>
      <c r="L74" s="9" t="s">
        <v>27</v>
      </c>
      <c r="M74" s="9"/>
      <c r="N74" s="8"/>
      <c r="O74" s="8">
        <f t="shared" si="16"/>
        <v>19.2</v>
      </c>
      <c r="P74" s="17">
        <f t="shared" si="18"/>
        <v>45.53</v>
      </c>
      <c r="Q74" s="32" t="s">
        <v>26</v>
      </c>
      <c r="R74" s="9"/>
      <c r="S74" s="9"/>
      <c r="T74" s="9"/>
      <c r="U74" s="9"/>
      <c r="V74" s="9"/>
      <c r="W74" s="9" t="s">
        <v>561</v>
      </c>
      <c r="X74" s="8">
        <v>33.61</v>
      </c>
      <c r="Y74" s="8">
        <v>33.200000000000003</v>
      </c>
      <c r="Z74" s="9" t="s">
        <v>27</v>
      </c>
      <c r="AA74" s="9"/>
      <c r="AB74" s="9"/>
      <c r="AC74" s="8">
        <f t="shared" si="17"/>
        <v>33.200000000000003</v>
      </c>
      <c r="AD74" s="17">
        <f t="shared" si="19"/>
        <v>66.81</v>
      </c>
      <c r="AE74" s="16">
        <f t="shared" si="20"/>
        <v>7.2800000000000011</v>
      </c>
      <c r="AF74" s="10">
        <f t="shared" si="21"/>
        <v>0.27649069502468671</v>
      </c>
      <c r="AG74" s="8">
        <f t="shared" si="22"/>
        <v>14.000000000000004</v>
      </c>
      <c r="AH74" s="10">
        <f t="shared" si="23"/>
        <v>0.72916666666666685</v>
      </c>
      <c r="AI74" s="17">
        <f t="shared" si="24"/>
        <v>21.28</v>
      </c>
      <c r="AJ74" s="11">
        <f t="shared" si="25"/>
        <v>0.65789473684210542</v>
      </c>
      <c r="AK74" s="27">
        <f t="shared" si="26"/>
        <v>1.9230769230769234</v>
      </c>
    </row>
    <row r="75" spans="1:37" x14ac:dyDescent="0.2">
      <c r="A75" s="26" t="s">
        <v>25</v>
      </c>
      <c r="B75" s="47" t="s">
        <v>25</v>
      </c>
      <c r="C75" s="32" t="s">
        <v>447</v>
      </c>
      <c r="D75" s="9"/>
      <c r="E75" s="9"/>
      <c r="F75" s="9"/>
      <c r="G75" s="9"/>
      <c r="H75" s="9"/>
      <c r="I75" s="9" t="s">
        <v>484</v>
      </c>
      <c r="J75" s="8">
        <v>26.03</v>
      </c>
      <c r="K75" s="8">
        <v>19.2</v>
      </c>
      <c r="L75" s="9" t="s">
        <v>27</v>
      </c>
      <c r="M75" s="9"/>
      <c r="N75" s="8"/>
      <c r="O75" s="8">
        <f t="shared" si="16"/>
        <v>19.2</v>
      </c>
      <c r="P75" s="17">
        <f t="shared" si="18"/>
        <v>45.230000000000004</v>
      </c>
      <c r="Q75" s="32" t="s">
        <v>26</v>
      </c>
      <c r="R75" s="9"/>
      <c r="S75" s="9"/>
      <c r="T75" s="9"/>
      <c r="U75" s="9"/>
      <c r="V75" s="9"/>
      <c r="W75" s="9" t="s">
        <v>563</v>
      </c>
      <c r="X75" s="8">
        <v>33.31</v>
      </c>
      <c r="Y75" s="8">
        <v>33.200000000000003</v>
      </c>
      <c r="Z75" s="9" t="s">
        <v>27</v>
      </c>
      <c r="AA75" s="9"/>
      <c r="AB75" s="9"/>
      <c r="AC75" s="8">
        <f t="shared" si="17"/>
        <v>33.200000000000003</v>
      </c>
      <c r="AD75" s="17">
        <f t="shared" si="19"/>
        <v>66.510000000000005</v>
      </c>
      <c r="AE75" s="16">
        <f t="shared" si="20"/>
        <v>7.2800000000000011</v>
      </c>
      <c r="AF75" s="10">
        <f t="shared" si="21"/>
        <v>0.27967729542835196</v>
      </c>
      <c r="AG75" s="8">
        <f t="shared" si="22"/>
        <v>14.000000000000004</v>
      </c>
      <c r="AH75" s="10">
        <f t="shared" si="23"/>
        <v>0.72916666666666685</v>
      </c>
      <c r="AI75" s="17">
        <f t="shared" si="24"/>
        <v>21.28</v>
      </c>
      <c r="AJ75" s="11">
        <f t="shared" si="25"/>
        <v>0.65789473684210542</v>
      </c>
      <c r="AK75" s="27">
        <f t="shared" si="26"/>
        <v>1.9230769230769234</v>
      </c>
    </row>
    <row r="76" spans="1:37" x14ac:dyDescent="0.2">
      <c r="A76" s="26" t="s">
        <v>554</v>
      </c>
      <c r="B76" s="47" t="s">
        <v>22</v>
      </c>
      <c r="C76" s="32" t="s">
        <v>185</v>
      </c>
      <c r="D76" s="9" t="s">
        <v>186</v>
      </c>
      <c r="E76" s="9" t="s">
        <v>187</v>
      </c>
      <c r="F76" s="9"/>
      <c r="G76" s="9"/>
      <c r="H76" s="9"/>
      <c r="I76" s="9" t="s">
        <v>55</v>
      </c>
      <c r="J76" s="8">
        <v>23.13</v>
      </c>
      <c r="K76" s="8">
        <v>10.57</v>
      </c>
      <c r="L76" s="9" t="s">
        <v>8</v>
      </c>
      <c r="M76" s="9" t="s">
        <v>191</v>
      </c>
      <c r="N76" s="8"/>
      <c r="O76" s="8">
        <f t="shared" si="16"/>
        <v>10.57</v>
      </c>
      <c r="P76" s="17">
        <f t="shared" si="18"/>
        <v>33.700000000000003</v>
      </c>
      <c r="Q76" s="32" t="s">
        <v>339</v>
      </c>
      <c r="R76" s="9"/>
      <c r="S76" s="9"/>
      <c r="T76" s="9"/>
      <c r="U76" s="9"/>
      <c r="V76" s="9"/>
      <c r="W76" s="9" t="s">
        <v>348</v>
      </c>
      <c r="X76" s="8">
        <v>27.22</v>
      </c>
      <c r="Y76" s="8">
        <v>18.37</v>
      </c>
      <c r="Z76" s="9" t="s">
        <v>8</v>
      </c>
      <c r="AA76" s="9" t="s">
        <v>191</v>
      </c>
      <c r="AB76" s="8"/>
      <c r="AC76" s="8">
        <f t="shared" si="17"/>
        <v>18.37</v>
      </c>
      <c r="AD76" s="17">
        <f t="shared" si="19"/>
        <v>45.59</v>
      </c>
      <c r="AE76" s="16">
        <f t="shared" si="20"/>
        <v>4.09</v>
      </c>
      <c r="AF76" s="10">
        <f t="shared" si="21"/>
        <v>0.17682663207955038</v>
      </c>
      <c r="AG76" s="8">
        <f t="shared" si="22"/>
        <v>7.8000000000000007</v>
      </c>
      <c r="AH76" s="10">
        <f t="shared" si="23"/>
        <v>0.73793755912961212</v>
      </c>
      <c r="AI76" s="17">
        <f t="shared" si="24"/>
        <v>11.89</v>
      </c>
      <c r="AJ76" s="11">
        <f t="shared" si="25"/>
        <v>0.65601345668629107</v>
      </c>
      <c r="AK76" s="27">
        <f t="shared" si="26"/>
        <v>1.9070904645476776</v>
      </c>
    </row>
    <row r="77" spans="1:37" x14ac:dyDescent="0.2">
      <c r="A77" s="26" t="s">
        <v>554</v>
      </c>
      <c r="B77" s="47" t="s">
        <v>22</v>
      </c>
      <c r="C77" s="32" t="s">
        <v>185</v>
      </c>
      <c r="D77" s="9" t="s">
        <v>186</v>
      </c>
      <c r="E77" s="9" t="s">
        <v>187</v>
      </c>
      <c r="F77" s="9"/>
      <c r="G77" s="9"/>
      <c r="H77" s="9"/>
      <c r="I77" s="9" t="s">
        <v>55</v>
      </c>
      <c r="J77" s="8">
        <v>22.67</v>
      </c>
      <c r="K77" s="8">
        <v>10.57</v>
      </c>
      <c r="L77" s="9" t="s">
        <v>8</v>
      </c>
      <c r="M77" s="9" t="s">
        <v>192</v>
      </c>
      <c r="N77" s="8"/>
      <c r="O77" s="8">
        <f t="shared" si="16"/>
        <v>10.57</v>
      </c>
      <c r="P77" s="17">
        <f t="shared" si="18"/>
        <v>33.24</v>
      </c>
      <c r="Q77" s="32" t="s">
        <v>339</v>
      </c>
      <c r="R77" s="9"/>
      <c r="S77" s="9"/>
      <c r="T77" s="9"/>
      <c r="U77" s="9"/>
      <c r="V77" s="9"/>
      <c r="W77" s="9" t="s">
        <v>352</v>
      </c>
      <c r="X77" s="8">
        <v>26.76</v>
      </c>
      <c r="Y77" s="8">
        <v>18.37</v>
      </c>
      <c r="Z77" s="9" t="s">
        <v>8</v>
      </c>
      <c r="AA77" s="9" t="s">
        <v>354</v>
      </c>
      <c r="AB77" s="8"/>
      <c r="AC77" s="8">
        <f t="shared" si="17"/>
        <v>18.37</v>
      </c>
      <c r="AD77" s="17">
        <f t="shared" si="19"/>
        <v>45.13</v>
      </c>
      <c r="AE77" s="16">
        <f t="shared" si="20"/>
        <v>4.09</v>
      </c>
      <c r="AF77" s="10">
        <f t="shared" si="21"/>
        <v>0.18041464490516099</v>
      </c>
      <c r="AG77" s="8">
        <f t="shared" si="22"/>
        <v>7.8000000000000007</v>
      </c>
      <c r="AH77" s="10">
        <f t="shared" si="23"/>
        <v>0.73793755912961212</v>
      </c>
      <c r="AI77" s="17">
        <f t="shared" si="24"/>
        <v>11.89</v>
      </c>
      <c r="AJ77" s="11">
        <f t="shared" si="25"/>
        <v>0.65601345668629107</v>
      </c>
      <c r="AK77" s="27">
        <f t="shared" si="26"/>
        <v>1.9070904645476776</v>
      </c>
    </row>
    <row r="78" spans="1:37" x14ac:dyDescent="0.2">
      <c r="A78" s="26" t="s">
        <v>554</v>
      </c>
      <c r="B78" s="47" t="s">
        <v>22</v>
      </c>
      <c r="C78" s="32" t="s">
        <v>185</v>
      </c>
      <c r="D78" s="9" t="s">
        <v>186</v>
      </c>
      <c r="E78" s="9" t="s">
        <v>187</v>
      </c>
      <c r="F78" s="9"/>
      <c r="G78" s="9"/>
      <c r="H78" s="9"/>
      <c r="I78" s="9" t="s">
        <v>55</v>
      </c>
      <c r="J78" s="8">
        <v>22.24</v>
      </c>
      <c r="K78" s="8">
        <v>10.57</v>
      </c>
      <c r="L78" s="9" t="s">
        <v>8</v>
      </c>
      <c r="M78" s="9" t="s">
        <v>203</v>
      </c>
      <c r="N78" s="8"/>
      <c r="O78" s="8">
        <f t="shared" si="16"/>
        <v>10.57</v>
      </c>
      <c r="P78" s="17">
        <f t="shared" si="18"/>
        <v>32.81</v>
      </c>
      <c r="Q78" s="32" t="s">
        <v>339</v>
      </c>
      <c r="R78" s="9"/>
      <c r="S78" s="9"/>
      <c r="T78" s="9"/>
      <c r="U78" s="9"/>
      <c r="V78" s="9"/>
      <c r="W78" s="9" t="s">
        <v>374</v>
      </c>
      <c r="X78" s="8">
        <v>26.33</v>
      </c>
      <c r="Y78" s="8">
        <v>18.37</v>
      </c>
      <c r="Z78" s="9" t="s">
        <v>8</v>
      </c>
      <c r="AA78" s="9" t="s">
        <v>376</v>
      </c>
      <c r="AB78" s="8"/>
      <c r="AC78" s="8">
        <f t="shared" si="17"/>
        <v>18.37</v>
      </c>
      <c r="AD78" s="17">
        <f t="shared" si="19"/>
        <v>44.7</v>
      </c>
      <c r="AE78" s="16">
        <f t="shared" si="20"/>
        <v>4.09</v>
      </c>
      <c r="AF78" s="10">
        <f t="shared" si="21"/>
        <v>0.18390287769784172</v>
      </c>
      <c r="AG78" s="8">
        <f t="shared" si="22"/>
        <v>7.8000000000000007</v>
      </c>
      <c r="AH78" s="10">
        <f t="shared" si="23"/>
        <v>0.73793755912961212</v>
      </c>
      <c r="AI78" s="17">
        <f t="shared" si="24"/>
        <v>11.89</v>
      </c>
      <c r="AJ78" s="11">
        <f t="shared" si="25"/>
        <v>0.65601345668629107</v>
      </c>
      <c r="AK78" s="27">
        <f t="shared" si="26"/>
        <v>1.9070904645476776</v>
      </c>
    </row>
    <row r="79" spans="1:37" x14ac:dyDescent="0.2">
      <c r="A79" s="26" t="s">
        <v>554</v>
      </c>
      <c r="B79" s="47" t="s">
        <v>22</v>
      </c>
      <c r="C79" s="32" t="s">
        <v>185</v>
      </c>
      <c r="D79" s="9" t="s">
        <v>186</v>
      </c>
      <c r="E79" s="9" t="s">
        <v>187</v>
      </c>
      <c r="F79" s="9"/>
      <c r="G79" s="9"/>
      <c r="H79" s="9"/>
      <c r="I79" s="9" t="s">
        <v>55</v>
      </c>
      <c r="J79" s="8">
        <v>22.2</v>
      </c>
      <c r="K79" s="8">
        <v>10.57</v>
      </c>
      <c r="L79" s="9" t="s">
        <v>8</v>
      </c>
      <c r="M79" s="9" t="s">
        <v>195</v>
      </c>
      <c r="N79" s="8"/>
      <c r="O79" s="8">
        <f t="shared" si="16"/>
        <v>10.57</v>
      </c>
      <c r="P79" s="17">
        <f t="shared" si="18"/>
        <v>32.769999999999996</v>
      </c>
      <c r="Q79" s="32" t="s">
        <v>339</v>
      </c>
      <c r="R79" s="9"/>
      <c r="S79" s="9"/>
      <c r="T79" s="9"/>
      <c r="U79" s="9"/>
      <c r="V79" s="9"/>
      <c r="W79" s="9" t="s">
        <v>358</v>
      </c>
      <c r="X79" s="8">
        <v>26.29</v>
      </c>
      <c r="Y79" s="8">
        <v>18.37</v>
      </c>
      <c r="Z79" s="9" t="s">
        <v>8</v>
      </c>
      <c r="AA79" s="9" t="s">
        <v>360</v>
      </c>
      <c r="AB79" s="8"/>
      <c r="AC79" s="8">
        <f t="shared" si="17"/>
        <v>18.37</v>
      </c>
      <c r="AD79" s="17">
        <f t="shared" si="19"/>
        <v>44.66</v>
      </c>
      <c r="AE79" s="16">
        <f t="shared" si="20"/>
        <v>4.09</v>
      </c>
      <c r="AF79" s="10">
        <f t="shared" si="21"/>
        <v>0.18423423423423424</v>
      </c>
      <c r="AG79" s="8">
        <f t="shared" si="22"/>
        <v>7.8000000000000007</v>
      </c>
      <c r="AH79" s="10">
        <f t="shared" si="23"/>
        <v>0.73793755912961212</v>
      </c>
      <c r="AI79" s="17">
        <f t="shared" si="24"/>
        <v>11.89</v>
      </c>
      <c r="AJ79" s="11">
        <f t="shared" si="25"/>
        <v>0.65601345668629107</v>
      </c>
      <c r="AK79" s="27">
        <f t="shared" si="26"/>
        <v>1.9070904645476776</v>
      </c>
    </row>
    <row r="80" spans="1:37" x14ac:dyDescent="0.2">
      <c r="A80" s="26" t="s">
        <v>554</v>
      </c>
      <c r="B80" s="47" t="s">
        <v>22</v>
      </c>
      <c r="C80" s="32" t="s">
        <v>185</v>
      </c>
      <c r="D80" s="9" t="s">
        <v>186</v>
      </c>
      <c r="E80" s="9" t="s">
        <v>187</v>
      </c>
      <c r="F80" s="9"/>
      <c r="G80" s="9"/>
      <c r="H80" s="9"/>
      <c r="I80" s="9" t="s">
        <v>55</v>
      </c>
      <c r="J80" s="8">
        <v>22.1</v>
      </c>
      <c r="K80" s="8">
        <v>10.57</v>
      </c>
      <c r="L80" s="9" t="s">
        <v>8</v>
      </c>
      <c r="M80" s="9" t="s">
        <v>199</v>
      </c>
      <c r="N80" s="8"/>
      <c r="O80" s="8">
        <f t="shared" si="16"/>
        <v>10.57</v>
      </c>
      <c r="P80" s="17">
        <f t="shared" si="18"/>
        <v>32.67</v>
      </c>
      <c r="Q80" s="32" t="s">
        <v>339</v>
      </c>
      <c r="R80" s="9"/>
      <c r="S80" s="9"/>
      <c r="T80" s="9"/>
      <c r="U80" s="9"/>
      <c r="V80" s="9"/>
      <c r="W80" s="9" t="s">
        <v>367</v>
      </c>
      <c r="X80" s="8">
        <v>26.19</v>
      </c>
      <c r="Y80" s="8">
        <v>18.37</v>
      </c>
      <c r="Z80" s="9" t="s">
        <v>8</v>
      </c>
      <c r="AA80" s="9" t="s">
        <v>369</v>
      </c>
      <c r="AB80" s="8"/>
      <c r="AC80" s="8">
        <f t="shared" si="17"/>
        <v>18.37</v>
      </c>
      <c r="AD80" s="17">
        <f t="shared" si="19"/>
        <v>44.56</v>
      </c>
      <c r="AE80" s="16">
        <f t="shared" si="20"/>
        <v>4.09</v>
      </c>
      <c r="AF80" s="10">
        <f t="shared" si="21"/>
        <v>0.1850678733031674</v>
      </c>
      <c r="AG80" s="8">
        <f t="shared" si="22"/>
        <v>7.8000000000000007</v>
      </c>
      <c r="AH80" s="10">
        <f t="shared" si="23"/>
        <v>0.73793755912961212</v>
      </c>
      <c r="AI80" s="17">
        <f t="shared" si="24"/>
        <v>11.89</v>
      </c>
      <c r="AJ80" s="11">
        <f t="shared" si="25"/>
        <v>0.65601345668629107</v>
      </c>
      <c r="AK80" s="27">
        <f t="shared" si="26"/>
        <v>1.9070904645476776</v>
      </c>
    </row>
    <row r="81" spans="1:37" x14ac:dyDescent="0.2">
      <c r="A81" s="26" t="s">
        <v>554</v>
      </c>
      <c r="B81" s="47" t="s">
        <v>22</v>
      </c>
      <c r="C81" s="32" t="s">
        <v>185</v>
      </c>
      <c r="D81" s="9" t="s">
        <v>186</v>
      </c>
      <c r="E81" s="9" t="s">
        <v>187</v>
      </c>
      <c r="F81" s="9"/>
      <c r="G81" s="9"/>
      <c r="H81" s="9"/>
      <c r="I81" s="9" t="s">
        <v>55</v>
      </c>
      <c r="J81" s="8">
        <v>22.1</v>
      </c>
      <c r="K81" s="8">
        <v>10.57</v>
      </c>
      <c r="L81" s="9" t="s">
        <v>8</v>
      </c>
      <c r="M81" s="9" t="s">
        <v>200</v>
      </c>
      <c r="N81" s="8"/>
      <c r="O81" s="8">
        <f t="shared" si="16"/>
        <v>10.57</v>
      </c>
      <c r="P81" s="17">
        <f t="shared" si="18"/>
        <v>32.67</v>
      </c>
      <c r="Q81" s="32" t="s">
        <v>339</v>
      </c>
      <c r="R81" s="9"/>
      <c r="S81" s="9"/>
      <c r="T81" s="9"/>
      <c r="U81" s="9"/>
      <c r="V81" s="9"/>
      <c r="W81" s="9" t="s">
        <v>371</v>
      </c>
      <c r="X81" s="8">
        <v>26.19</v>
      </c>
      <c r="Y81" s="8">
        <v>18.37</v>
      </c>
      <c r="Z81" s="9" t="s">
        <v>8</v>
      </c>
      <c r="AA81" s="9" t="s">
        <v>372</v>
      </c>
      <c r="AB81" s="8"/>
      <c r="AC81" s="8">
        <f t="shared" si="17"/>
        <v>18.37</v>
      </c>
      <c r="AD81" s="17">
        <f t="shared" si="19"/>
        <v>44.56</v>
      </c>
      <c r="AE81" s="16">
        <f t="shared" si="20"/>
        <v>4.09</v>
      </c>
      <c r="AF81" s="10">
        <f t="shared" si="21"/>
        <v>0.1850678733031674</v>
      </c>
      <c r="AG81" s="8">
        <f t="shared" si="22"/>
        <v>7.8000000000000007</v>
      </c>
      <c r="AH81" s="10">
        <f t="shared" si="23"/>
        <v>0.73793755912961212</v>
      </c>
      <c r="AI81" s="17">
        <f t="shared" si="24"/>
        <v>11.89</v>
      </c>
      <c r="AJ81" s="11">
        <f t="shared" si="25"/>
        <v>0.65601345668629107</v>
      </c>
      <c r="AK81" s="27">
        <f t="shared" si="26"/>
        <v>1.9070904645476776</v>
      </c>
    </row>
    <row r="82" spans="1:37" x14ac:dyDescent="0.2">
      <c r="A82" s="26" t="s">
        <v>554</v>
      </c>
      <c r="B82" s="47" t="s">
        <v>22</v>
      </c>
      <c r="C82" s="32" t="s">
        <v>185</v>
      </c>
      <c r="D82" s="9" t="s">
        <v>186</v>
      </c>
      <c r="E82" s="9" t="s">
        <v>187</v>
      </c>
      <c r="F82" s="9"/>
      <c r="G82" s="9"/>
      <c r="H82" s="9"/>
      <c r="I82" s="9" t="s">
        <v>55</v>
      </c>
      <c r="J82" s="8">
        <v>22</v>
      </c>
      <c r="K82" s="8">
        <v>10.57</v>
      </c>
      <c r="L82" s="9" t="s">
        <v>8</v>
      </c>
      <c r="M82" s="9" t="s">
        <v>196</v>
      </c>
      <c r="N82" s="8"/>
      <c r="O82" s="8">
        <f t="shared" si="16"/>
        <v>10.57</v>
      </c>
      <c r="P82" s="17">
        <f t="shared" si="18"/>
        <v>32.57</v>
      </c>
      <c r="Q82" s="32" t="s">
        <v>339</v>
      </c>
      <c r="R82" s="9"/>
      <c r="S82" s="9"/>
      <c r="T82" s="9"/>
      <c r="U82" s="9"/>
      <c r="V82" s="9"/>
      <c r="W82" s="9" t="s">
        <v>362</v>
      </c>
      <c r="X82" s="8">
        <v>26.09</v>
      </c>
      <c r="Y82" s="8">
        <v>18.37</v>
      </c>
      <c r="Z82" s="9" t="s">
        <v>8</v>
      </c>
      <c r="AA82" s="9" t="s">
        <v>363</v>
      </c>
      <c r="AB82" s="8"/>
      <c r="AC82" s="8">
        <f t="shared" si="17"/>
        <v>18.37</v>
      </c>
      <c r="AD82" s="17">
        <f t="shared" si="19"/>
        <v>44.46</v>
      </c>
      <c r="AE82" s="16">
        <f t="shared" si="20"/>
        <v>4.09</v>
      </c>
      <c r="AF82" s="10">
        <f t="shared" si="21"/>
        <v>0.18590909090909091</v>
      </c>
      <c r="AG82" s="8">
        <f t="shared" si="22"/>
        <v>7.8000000000000007</v>
      </c>
      <c r="AH82" s="10">
        <f t="shared" si="23"/>
        <v>0.73793755912961212</v>
      </c>
      <c r="AI82" s="17">
        <f t="shared" si="24"/>
        <v>11.89</v>
      </c>
      <c r="AJ82" s="11">
        <f t="shared" si="25"/>
        <v>0.65601345668629107</v>
      </c>
      <c r="AK82" s="27">
        <f t="shared" si="26"/>
        <v>1.9070904645476776</v>
      </c>
    </row>
    <row r="83" spans="1:37" x14ac:dyDescent="0.2">
      <c r="A83" s="26" t="s">
        <v>554</v>
      </c>
      <c r="B83" s="47" t="s">
        <v>22</v>
      </c>
      <c r="C83" s="32" t="s">
        <v>185</v>
      </c>
      <c r="D83" s="9" t="s">
        <v>186</v>
      </c>
      <c r="E83" s="9" t="s">
        <v>187</v>
      </c>
      <c r="F83" s="9"/>
      <c r="G83" s="9"/>
      <c r="H83" s="9"/>
      <c r="I83" s="9" t="s">
        <v>55</v>
      </c>
      <c r="J83" s="8">
        <v>21.8</v>
      </c>
      <c r="K83" s="8">
        <v>10.57</v>
      </c>
      <c r="L83" s="9" t="s">
        <v>8</v>
      </c>
      <c r="M83" s="9" t="s">
        <v>188</v>
      </c>
      <c r="N83" s="8"/>
      <c r="O83" s="8">
        <f t="shared" si="16"/>
        <v>10.57</v>
      </c>
      <c r="P83" s="17">
        <f t="shared" si="18"/>
        <v>32.370000000000005</v>
      </c>
      <c r="Q83" s="32" t="s">
        <v>339</v>
      </c>
      <c r="R83" s="9"/>
      <c r="S83" s="9"/>
      <c r="T83" s="9"/>
      <c r="U83" s="9"/>
      <c r="V83" s="9"/>
      <c r="W83" s="9" t="s">
        <v>340</v>
      </c>
      <c r="X83" s="8">
        <v>25.89</v>
      </c>
      <c r="Y83" s="8">
        <v>18.37</v>
      </c>
      <c r="Z83" s="9" t="s">
        <v>8</v>
      </c>
      <c r="AA83" s="9" t="s">
        <v>343</v>
      </c>
      <c r="AB83" s="8"/>
      <c r="AC83" s="8">
        <f t="shared" si="17"/>
        <v>18.37</v>
      </c>
      <c r="AD83" s="17">
        <f t="shared" si="19"/>
        <v>44.260000000000005</v>
      </c>
      <c r="AE83" s="16">
        <f t="shared" si="20"/>
        <v>4.09</v>
      </c>
      <c r="AF83" s="10">
        <f t="shared" si="21"/>
        <v>0.18761467889908257</v>
      </c>
      <c r="AG83" s="8">
        <f t="shared" si="22"/>
        <v>7.8000000000000007</v>
      </c>
      <c r="AH83" s="10">
        <f t="shared" si="23"/>
        <v>0.73793755912961212</v>
      </c>
      <c r="AI83" s="17">
        <f t="shared" si="24"/>
        <v>11.89</v>
      </c>
      <c r="AJ83" s="11">
        <f t="shared" si="25"/>
        <v>0.65601345668629107</v>
      </c>
      <c r="AK83" s="27">
        <f t="shared" si="26"/>
        <v>1.9070904645476776</v>
      </c>
    </row>
    <row r="84" spans="1:37" x14ac:dyDescent="0.2">
      <c r="A84" s="26" t="s">
        <v>34</v>
      </c>
      <c r="B84" s="47" t="s">
        <v>34</v>
      </c>
      <c r="C84" s="32" t="s">
        <v>34</v>
      </c>
      <c r="D84" s="9"/>
      <c r="E84" s="9"/>
      <c r="F84" s="9"/>
      <c r="G84" s="9"/>
      <c r="H84" s="9"/>
      <c r="I84" s="9" t="s">
        <v>260</v>
      </c>
      <c r="J84" s="8">
        <v>33.799999999999997</v>
      </c>
      <c r="K84" s="8">
        <v>28.3</v>
      </c>
      <c r="L84" s="9" t="s">
        <v>34</v>
      </c>
      <c r="M84" s="9"/>
      <c r="N84" s="9"/>
      <c r="O84" s="8">
        <f t="shared" si="16"/>
        <v>28.3</v>
      </c>
      <c r="P84" s="17">
        <f t="shared" si="18"/>
        <v>62.099999999999994</v>
      </c>
      <c r="Q84" s="32" t="s">
        <v>34</v>
      </c>
      <c r="R84" s="9"/>
      <c r="S84" s="9"/>
      <c r="T84" s="9"/>
      <c r="U84" s="9"/>
      <c r="V84" s="9"/>
      <c r="W84" s="9" t="s">
        <v>260</v>
      </c>
      <c r="X84" s="8">
        <v>42.78</v>
      </c>
      <c r="Y84" s="8">
        <v>45.4</v>
      </c>
      <c r="Z84" s="9" t="s">
        <v>34</v>
      </c>
      <c r="AA84" s="9"/>
      <c r="AB84" s="9"/>
      <c r="AC84" s="8">
        <f t="shared" si="17"/>
        <v>45.4</v>
      </c>
      <c r="AD84" s="17">
        <f t="shared" si="19"/>
        <v>88.18</v>
      </c>
      <c r="AE84" s="16">
        <f t="shared" si="20"/>
        <v>8.980000000000004</v>
      </c>
      <c r="AF84" s="10">
        <f t="shared" si="21"/>
        <v>0.26568047337278122</v>
      </c>
      <c r="AG84" s="8">
        <f t="shared" si="22"/>
        <v>17.099999999999998</v>
      </c>
      <c r="AH84" s="10">
        <f t="shared" si="23"/>
        <v>0.60424028268551233</v>
      </c>
      <c r="AI84" s="17">
        <f t="shared" si="24"/>
        <v>26.080000000000013</v>
      </c>
      <c r="AJ84" s="11">
        <f t="shared" si="25"/>
        <v>0.65567484662576647</v>
      </c>
      <c r="AK84" s="27">
        <f t="shared" si="26"/>
        <v>1.9042316258351881</v>
      </c>
    </row>
    <row r="85" spans="1:37" x14ac:dyDescent="0.2">
      <c r="A85" s="26" t="s">
        <v>554</v>
      </c>
      <c r="B85" s="47" t="s">
        <v>22</v>
      </c>
      <c r="C85" s="32" t="s">
        <v>206</v>
      </c>
      <c r="D85" s="9"/>
      <c r="E85" s="9"/>
      <c r="F85" s="9"/>
      <c r="G85" s="9"/>
      <c r="H85" s="9"/>
      <c r="I85" s="9" t="s">
        <v>129</v>
      </c>
      <c r="J85" s="8">
        <v>26.94</v>
      </c>
      <c r="K85" s="8">
        <v>14.32</v>
      </c>
      <c r="L85" s="9" t="s">
        <v>8</v>
      </c>
      <c r="M85" s="9"/>
      <c r="N85" s="9"/>
      <c r="O85" s="8">
        <f t="shared" si="16"/>
        <v>14.32</v>
      </c>
      <c r="P85" s="17">
        <f t="shared" si="18"/>
        <v>41.260000000000005</v>
      </c>
      <c r="Q85" s="32" t="s">
        <v>206</v>
      </c>
      <c r="R85" s="9"/>
      <c r="S85" s="9"/>
      <c r="T85" s="9"/>
      <c r="U85" s="9"/>
      <c r="V85" s="9"/>
      <c r="W85" s="9" t="s">
        <v>129</v>
      </c>
      <c r="X85" s="8">
        <v>30.83</v>
      </c>
      <c r="Y85" s="8">
        <v>21.67</v>
      </c>
      <c r="Z85" s="9" t="s">
        <v>8</v>
      </c>
      <c r="AA85" s="9" t="s">
        <v>249</v>
      </c>
      <c r="AB85" s="9"/>
      <c r="AC85" s="8">
        <f t="shared" si="17"/>
        <v>21.67</v>
      </c>
      <c r="AD85" s="17">
        <f t="shared" si="19"/>
        <v>52.5</v>
      </c>
      <c r="AE85" s="16">
        <f t="shared" si="20"/>
        <v>3.889999999999997</v>
      </c>
      <c r="AF85" s="10">
        <f t="shared" si="21"/>
        <v>0.14439495174461756</v>
      </c>
      <c r="AG85" s="8">
        <f t="shared" si="22"/>
        <v>7.3500000000000014</v>
      </c>
      <c r="AH85" s="10">
        <f t="shared" si="23"/>
        <v>0.51326815642458112</v>
      </c>
      <c r="AI85" s="17">
        <f t="shared" si="24"/>
        <v>11.239999999999995</v>
      </c>
      <c r="AJ85" s="11">
        <f t="shared" si="25"/>
        <v>0.65391459074733138</v>
      </c>
      <c r="AK85" s="27">
        <f t="shared" si="26"/>
        <v>1.8894601542416471</v>
      </c>
    </row>
    <row r="86" spans="1:37" x14ac:dyDescent="0.2">
      <c r="A86" s="26" t="s">
        <v>553</v>
      </c>
      <c r="B86" s="47" t="s">
        <v>28</v>
      </c>
      <c r="C86" s="32" t="s">
        <v>28</v>
      </c>
      <c r="D86" s="9"/>
      <c r="E86" s="9"/>
      <c r="F86" s="9"/>
      <c r="G86" s="9"/>
      <c r="H86" s="9"/>
      <c r="I86" s="9" t="s">
        <v>69</v>
      </c>
      <c r="J86" s="8">
        <v>23.16</v>
      </c>
      <c r="K86" s="8">
        <v>13.45</v>
      </c>
      <c r="L86" s="9" t="s">
        <v>19</v>
      </c>
      <c r="M86" s="9"/>
      <c r="N86" s="9"/>
      <c r="O86" s="8">
        <f t="shared" si="16"/>
        <v>13.45</v>
      </c>
      <c r="P86" s="17">
        <f t="shared" si="18"/>
        <v>36.61</v>
      </c>
      <c r="Q86" s="32" t="s">
        <v>486</v>
      </c>
      <c r="R86" s="9"/>
      <c r="S86" s="9"/>
      <c r="T86" s="9"/>
      <c r="U86" s="9"/>
      <c r="V86" s="9"/>
      <c r="W86" s="9" t="s">
        <v>69</v>
      </c>
      <c r="X86" s="8">
        <v>27.6</v>
      </c>
      <c r="Y86" s="8">
        <v>21.79</v>
      </c>
      <c r="Z86" s="9" t="s">
        <v>19</v>
      </c>
      <c r="AA86" s="9"/>
      <c r="AB86" s="9"/>
      <c r="AC86" s="8">
        <f t="shared" si="17"/>
        <v>21.79</v>
      </c>
      <c r="AD86" s="17">
        <f t="shared" si="19"/>
        <v>49.39</v>
      </c>
      <c r="AE86" s="16">
        <f t="shared" si="20"/>
        <v>4.4400000000000013</v>
      </c>
      <c r="AF86" s="10">
        <f t="shared" si="21"/>
        <v>0.19170984455958553</v>
      </c>
      <c r="AG86" s="8">
        <f t="shared" si="22"/>
        <v>8.34</v>
      </c>
      <c r="AH86" s="10">
        <f t="shared" si="23"/>
        <v>0.62007434944237916</v>
      </c>
      <c r="AI86" s="17">
        <f t="shared" si="24"/>
        <v>12.780000000000001</v>
      </c>
      <c r="AJ86" s="11">
        <f t="shared" si="25"/>
        <v>0.65258215962441313</v>
      </c>
      <c r="AK86" s="27">
        <f t="shared" si="26"/>
        <v>1.8783783783783778</v>
      </c>
    </row>
    <row r="87" spans="1:37" x14ac:dyDescent="0.2">
      <c r="A87" s="26" t="s">
        <v>34</v>
      </c>
      <c r="B87" s="47" t="s">
        <v>34</v>
      </c>
      <c r="C87" s="32" t="s">
        <v>34</v>
      </c>
      <c r="D87" s="9"/>
      <c r="E87" s="9"/>
      <c r="F87" s="9"/>
      <c r="G87" s="9"/>
      <c r="H87" s="9"/>
      <c r="I87" s="9" t="s">
        <v>241</v>
      </c>
      <c r="J87" s="8">
        <v>44.42</v>
      </c>
      <c r="K87" s="8">
        <v>34.72</v>
      </c>
      <c r="L87" s="9" t="s">
        <v>34</v>
      </c>
      <c r="M87" s="9"/>
      <c r="N87" s="9"/>
      <c r="O87" s="8">
        <f t="shared" si="16"/>
        <v>34.72</v>
      </c>
      <c r="P87" s="17">
        <f t="shared" si="18"/>
        <v>79.14</v>
      </c>
      <c r="Q87" s="32" t="s">
        <v>34</v>
      </c>
      <c r="R87" s="9"/>
      <c r="S87" s="9"/>
      <c r="T87" s="9"/>
      <c r="U87" s="9"/>
      <c r="V87" s="9"/>
      <c r="W87" s="9" t="s">
        <v>241</v>
      </c>
      <c r="X87" s="8">
        <v>55.5</v>
      </c>
      <c r="Y87" s="8">
        <v>55.29</v>
      </c>
      <c r="Z87" s="9" t="s">
        <v>34</v>
      </c>
      <c r="AA87" s="9"/>
      <c r="AB87" s="9"/>
      <c r="AC87" s="8">
        <f t="shared" si="17"/>
        <v>55.29</v>
      </c>
      <c r="AD87" s="17">
        <f t="shared" si="19"/>
        <v>110.78999999999999</v>
      </c>
      <c r="AE87" s="16">
        <f t="shared" si="20"/>
        <v>11.079999999999998</v>
      </c>
      <c r="AF87" s="10">
        <f t="shared" si="21"/>
        <v>0.24943719045475007</v>
      </c>
      <c r="AG87" s="8">
        <f t="shared" si="22"/>
        <v>20.57</v>
      </c>
      <c r="AH87" s="10">
        <f t="shared" si="23"/>
        <v>0.59245391705069128</v>
      </c>
      <c r="AI87" s="17">
        <f t="shared" si="24"/>
        <v>31.649999999999991</v>
      </c>
      <c r="AJ87" s="11">
        <f t="shared" si="25"/>
        <v>0.64992101105845201</v>
      </c>
      <c r="AK87" s="27">
        <f t="shared" si="26"/>
        <v>1.8564981949458488</v>
      </c>
    </row>
    <row r="88" spans="1:37" x14ac:dyDescent="0.2">
      <c r="A88" s="26" t="s">
        <v>554</v>
      </c>
      <c r="B88" s="47" t="s">
        <v>22</v>
      </c>
      <c r="C88" s="32" t="s">
        <v>256</v>
      </c>
      <c r="D88" s="9"/>
      <c r="E88" s="9"/>
      <c r="F88" s="9"/>
      <c r="G88" s="9"/>
      <c r="H88" s="9"/>
      <c r="I88" s="9" t="s">
        <v>96</v>
      </c>
      <c r="J88" s="8">
        <v>27.56</v>
      </c>
      <c r="K88" s="8">
        <v>15.03</v>
      </c>
      <c r="L88" s="9" t="s">
        <v>8</v>
      </c>
      <c r="M88" s="9"/>
      <c r="N88" s="9"/>
      <c r="O88" s="8">
        <f t="shared" si="16"/>
        <v>15.03</v>
      </c>
      <c r="P88" s="17">
        <f t="shared" si="18"/>
        <v>42.589999999999996</v>
      </c>
      <c r="Q88" s="32" t="s">
        <v>256</v>
      </c>
      <c r="R88" s="9"/>
      <c r="S88" s="9"/>
      <c r="T88" s="9"/>
      <c r="U88" s="9"/>
      <c r="V88" s="9"/>
      <c r="W88" s="9" t="s">
        <v>96</v>
      </c>
      <c r="X88" s="8">
        <v>32.130000000000003</v>
      </c>
      <c r="Y88" s="8">
        <v>23.45</v>
      </c>
      <c r="Z88" s="9" t="s">
        <v>8</v>
      </c>
      <c r="AA88" s="9"/>
      <c r="AB88" s="9"/>
      <c r="AC88" s="8">
        <f t="shared" si="17"/>
        <v>23.45</v>
      </c>
      <c r="AD88" s="17">
        <f t="shared" si="19"/>
        <v>55.58</v>
      </c>
      <c r="AE88" s="16">
        <f t="shared" si="20"/>
        <v>4.5700000000000038</v>
      </c>
      <c r="AF88" s="10">
        <f t="shared" si="21"/>
        <v>0.16582002902757634</v>
      </c>
      <c r="AG88" s="8">
        <f t="shared" si="22"/>
        <v>8.42</v>
      </c>
      <c r="AH88" s="10">
        <f t="shared" si="23"/>
        <v>0.56021290751829678</v>
      </c>
      <c r="AI88" s="17">
        <f t="shared" si="24"/>
        <v>12.990000000000002</v>
      </c>
      <c r="AJ88" s="11">
        <f t="shared" si="25"/>
        <v>0.64819091608929935</v>
      </c>
      <c r="AK88" s="27">
        <f t="shared" si="26"/>
        <v>1.842450765864331</v>
      </c>
    </row>
    <row r="89" spans="1:37" x14ac:dyDescent="0.2">
      <c r="A89" s="26" t="s">
        <v>555</v>
      </c>
      <c r="B89" s="47" t="s">
        <v>14</v>
      </c>
      <c r="C89" s="32" t="s">
        <v>148</v>
      </c>
      <c r="D89" s="9" t="s">
        <v>149</v>
      </c>
      <c r="E89" s="9" t="s">
        <v>151</v>
      </c>
      <c r="F89" s="9" t="s">
        <v>153</v>
      </c>
      <c r="G89" s="9" t="s">
        <v>154</v>
      </c>
      <c r="H89" s="9" t="s">
        <v>155</v>
      </c>
      <c r="I89" s="9" t="s">
        <v>92</v>
      </c>
      <c r="J89" s="8">
        <v>28.5</v>
      </c>
      <c r="K89" s="8">
        <v>14.53</v>
      </c>
      <c r="L89" s="9" t="s">
        <v>16</v>
      </c>
      <c r="M89" s="9" t="s">
        <v>156</v>
      </c>
      <c r="N89" s="9"/>
      <c r="O89" s="8">
        <f t="shared" si="16"/>
        <v>14.53</v>
      </c>
      <c r="P89" s="17">
        <f t="shared" si="18"/>
        <v>43.03</v>
      </c>
      <c r="Q89" s="32" t="s">
        <v>148</v>
      </c>
      <c r="R89" s="9" t="s">
        <v>149</v>
      </c>
      <c r="S89" s="9" t="s">
        <v>151</v>
      </c>
      <c r="T89" s="9" t="s">
        <v>310</v>
      </c>
      <c r="U89" s="9" t="s">
        <v>154</v>
      </c>
      <c r="V89" s="9" t="s">
        <v>155</v>
      </c>
      <c r="W89" s="9" t="s">
        <v>92</v>
      </c>
      <c r="X89" s="8">
        <v>33.950000000000003</v>
      </c>
      <c r="Y89" s="8">
        <v>24.41</v>
      </c>
      <c r="Z89" s="9" t="s">
        <v>16</v>
      </c>
      <c r="AA89" s="9" t="s">
        <v>156</v>
      </c>
      <c r="AB89" s="9"/>
      <c r="AC89" s="8">
        <f t="shared" si="17"/>
        <v>24.41</v>
      </c>
      <c r="AD89" s="17">
        <f t="shared" si="19"/>
        <v>58.36</v>
      </c>
      <c r="AE89" s="16">
        <f t="shared" si="20"/>
        <v>5.4500000000000028</v>
      </c>
      <c r="AF89" s="10">
        <f t="shared" si="21"/>
        <v>0.19122807017543869</v>
      </c>
      <c r="AG89" s="8">
        <f t="shared" si="22"/>
        <v>9.8800000000000008</v>
      </c>
      <c r="AH89" s="10">
        <f t="shared" si="23"/>
        <v>0.67997247075017209</v>
      </c>
      <c r="AI89" s="17">
        <f t="shared" si="24"/>
        <v>15.329999999999998</v>
      </c>
      <c r="AJ89" s="11">
        <f t="shared" si="25"/>
        <v>0.64448793215916511</v>
      </c>
      <c r="AK89" s="27">
        <f t="shared" si="26"/>
        <v>1.8128440366972469</v>
      </c>
    </row>
    <row r="90" spans="1:37" x14ac:dyDescent="0.2">
      <c r="A90" s="26" t="s">
        <v>34</v>
      </c>
      <c r="B90" s="47" t="s">
        <v>34</v>
      </c>
      <c r="C90" s="32" t="s">
        <v>34</v>
      </c>
      <c r="D90" s="9"/>
      <c r="E90" s="9"/>
      <c r="F90" s="9"/>
      <c r="G90" s="9"/>
      <c r="H90" s="9"/>
      <c r="I90" s="9" t="s">
        <v>33</v>
      </c>
      <c r="J90" s="8">
        <v>46</v>
      </c>
      <c r="K90" s="8">
        <v>36.659999999999997</v>
      </c>
      <c r="L90" s="9" t="s">
        <v>34</v>
      </c>
      <c r="M90" s="9"/>
      <c r="N90" s="9"/>
      <c r="O90" s="8">
        <f t="shared" si="16"/>
        <v>36.659999999999997</v>
      </c>
      <c r="P90" s="17">
        <f t="shared" si="18"/>
        <v>82.66</v>
      </c>
      <c r="Q90" s="32" t="s">
        <v>34</v>
      </c>
      <c r="R90" s="9"/>
      <c r="S90" s="9"/>
      <c r="T90" s="9"/>
      <c r="U90" s="9"/>
      <c r="V90" s="9"/>
      <c r="W90" s="9" t="s">
        <v>33</v>
      </c>
      <c r="X90" s="8">
        <v>56</v>
      </c>
      <c r="Y90" s="8">
        <v>54.35</v>
      </c>
      <c r="Z90" s="9" t="s">
        <v>34</v>
      </c>
      <c r="AA90" s="9"/>
      <c r="AB90" s="9"/>
      <c r="AC90" s="8">
        <f t="shared" si="17"/>
        <v>54.35</v>
      </c>
      <c r="AD90" s="17">
        <f t="shared" si="19"/>
        <v>110.35</v>
      </c>
      <c r="AE90" s="16">
        <f t="shared" si="20"/>
        <v>10</v>
      </c>
      <c r="AF90" s="10">
        <f t="shared" si="21"/>
        <v>0.21739130434782608</v>
      </c>
      <c r="AG90" s="8">
        <f t="shared" si="22"/>
        <v>17.690000000000005</v>
      </c>
      <c r="AH90" s="10">
        <f t="shared" si="23"/>
        <v>0.48254228041462099</v>
      </c>
      <c r="AI90" s="17">
        <f t="shared" si="24"/>
        <v>27.689999999999998</v>
      </c>
      <c r="AJ90" s="11">
        <f t="shared" si="25"/>
        <v>0.63885879378837152</v>
      </c>
      <c r="AK90" s="27">
        <f t="shared" si="26"/>
        <v>1.7690000000000006</v>
      </c>
    </row>
    <row r="91" spans="1:37" x14ac:dyDescent="0.2">
      <c r="A91" s="26" t="s">
        <v>555</v>
      </c>
      <c r="B91" s="47" t="s">
        <v>14</v>
      </c>
      <c r="C91" s="32" t="s">
        <v>107</v>
      </c>
      <c r="D91" s="9" t="s">
        <v>108</v>
      </c>
      <c r="E91" s="9" t="s">
        <v>109</v>
      </c>
      <c r="F91" s="9" t="s">
        <v>110</v>
      </c>
      <c r="G91" s="9" t="s">
        <v>111</v>
      </c>
      <c r="H91" s="9" t="s">
        <v>112</v>
      </c>
      <c r="I91" s="9" t="s">
        <v>44</v>
      </c>
      <c r="J91" s="8">
        <v>25.36</v>
      </c>
      <c r="K91" s="8">
        <v>18.940000000000001</v>
      </c>
      <c r="L91" s="9" t="s">
        <v>16</v>
      </c>
      <c r="M91" s="9"/>
      <c r="N91" s="9"/>
      <c r="O91" s="8">
        <f t="shared" si="16"/>
        <v>18.940000000000001</v>
      </c>
      <c r="P91" s="17">
        <f t="shared" si="18"/>
        <v>44.3</v>
      </c>
      <c r="Q91" s="32" t="s">
        <v>107</v>
      </c>
      <c r="R91" s="9" t="s">
        <v>109</v>
      </c>
      <c r="S91" s="9" t="s">
        <v>108</v>
      </c>
      <c r="T91" s="9" t="s">
        <v>110</v>
      </c>
      <c r="U91" s="9" t="s">
        <v>205</v>
      </c>
      <c r="V91" s="9" t="s">
        <v>112</v>
      </c>
      <c r="W91" s="9" t="s">
        <v>44</v>
      </c>
      <c r="X91" s="8">
        <v>30.05</v>
      </c>
      <c r="Y91" s="8">
        <v>27.2</v>
      </c>
      <c r="Z91" s="9" t="s">
        <v>16</v>
      </c>
      <c r="AA91" s="9"/>
      <c r="AB91" s="9"/>
      <c r="AC91" s="8">
        <f t="shared" si="17"/>
        <v>27.2</v>
      </c>
      <c r="AD91" s="17">
        <f t="shared" si="19"/>
        <v>57.25</v>
      </c>
      <c r="AE91" s="16">
        <f t="shared" si="20"/>
        <v>4.6900000000000013</v>
      </c>
      <c r="AF91" s="10">
        <f t="shared" si="21"/>
        <v>0.1849369085173502</v>
      </c>
      <c r="AG91" s="8">
        <f t="shared" si="22"/>
        <v>8.259999999999998</v>
      </c>
      <c r="AH91" s="10">
        <f t="shared" si="23"/>
        <v>0.43611404435058065</v>
      </c>
      <c r="AI91" s="17">
        <f t="shared" si="24"/>
        <v>12.950000000000003</v>
      </c>
      <c r="AJ91" s="11">
        <f t="shared" si="25"/>
        <v>0.63783783783783754</v>
      </c>
      <c r="AK91" s="27">
        <f t="shared" si="26"/>
        <v>1.7611940298507454</v>
      </c>
    </row>
    <row r="92" spans="1:37" x14ac:dyDescent="0.2">
      <c r="A92" s="26" t="s">
        <v>555</v>
      </c>
      <c r="B92" s="47" t="s">
        <v>14</v>
      </c>
      <c r="C92" s="32" t="s">
        <v>126</v>
      </c>
      <c r="D92" s="9" t="s">
        <v>21</v>
      </c>
      <c r="E92" s="9"/>
      <c r="F92" s="9"/>
      <c r="G92" s="9"/>
      <c r="H92" s="9"/>
      <c r="I92" s="9" t="s">
        <v>127</v>
      </c>
      <c r="J92" s="8">
        <v>25.1</v>
      </c>
      <c r="K92" s="8">
        <v>11.89</v>
      </c>
      <c r="L92" s="9" t="s">
        <v>16</v>
      </c>
      <c r="M92" s="9"/>
      <c r="N92" s="9"/>
      <c r="O92" s="8">
        <f t="shared" si="16"/>
        <v>11.89</v>
      </c>
      <c r="P92" s="17">
        <f t="shared" si="18"/>
        <v>36.99</v>
      </c>
      <c r="Q92" s="32" t="s">
        <v>126</v>
      </c>
      <c r="R92" s="9" t="s">
        <v>21</v>
      </c>
      <c r="S92" s="9"/>
      <c r="T92" s="9"/>
      <c r="U92" s="9"/>
      <c r="V92" s="9"/>
      <c r="W92" s="9" t="s">
        <v>127</v>
      </c>
      <c r="X92" s="8">
        <v>29.15</v>
      </c>
      <c r="Y92" s="8">
        <v>18.989999999999998</v>
      </c>
      <c r="Z92" s="9" t="s">
        <v>16</v>
      </c>
      <c r="AA92" s="9" t="s">
        <v>243</v>
      </c>
      <c r="AB92" s="9"/>
      <c r="AC92" s="8">
        <f t="shared" si="17"/>
        <v>18.989999999999998</v>
      </c>
      <c r="AD92" s="17">
        <f t="shared" si="19"/>
        <v>48.14</v>
      </c>
      <c r="AE92" s="16">
        <f t="shared" si="20"/>
        <v>4.0499999999999972</v>
      </c>
      <c r="AF92" s="10">
        <f t="shared" si="21"/>
        <v>0.16135458167330666</v>
      </c>
      <c r="AG92" s="8">
        <f t="shared" si="22"/>
        <v>7.0999999999999979</v>
      </c>
      <c r="AH92" s="10">
        <f t="shared" si="23"/>
        <v>0.59714045416316208</v>
      </c>
      <c r="AI92" s="17">
        <f t="shared" si="24"/>
        <v>11.149999999999999</v>
      </c>
      <c r="AJ92" s="11">
        <f t="shared" si="25"/>
        <v>0.63677130044843033</v>
      </c>
      <c r="AK92" s="27">
        <f t="shared" si="26"/>
        <v>1.7530864197530871</v>
      </c>
    </row>
    <row r="93" spans="1:37" x14ac:dyDescent="0.2">
      <c r="A93" s="26" t="s">
        <v>553</v>
      </c>
      <c r="B93" s="47" t="s">
        <v>28</v>
      </c>
      <c r="C93" s="32" t="s">
        <v>28</v>
      </c>
      <c r="D93" s="9"/>
      <c r="E93" s="9"/>
      <c r="F93" s="9"/>
      <c r="G93" s="9"/>
      <c r="H93" s="9"/>
      <c r="I93" s="9" t="s">
        <v>55</v>
      </c>
      <c r="J93" s="8">
        <v>19.8</v>
      </c>
      <c r="K93" s="8">
        <v>11.25</v>
      </c>
      <c r="L93" s="9" t="s">
        <v>19</v>
      </c>
      <c r="M93" s="9"/>
      <c r="N93" s="8"/>
      <c r="O93" s="8">
        <f t="shared" si="16"/>
        <v>11.25</v>
      </c>
      <c r="P93" s="17">
        <f t="shared" si="18"/>
        <v>31.05</v>
      </c>
      <c r="Q93" s="32" t="s">
        <v>28</v>
      </c>
      <c r="R93" s="9"/>
      <c r="S93" s="9"/>
      <c r="T93" s="9"/>
      <c r="U93" s="9"/>
      <c r="V93" s="9"/>
      <c r="W93" s="9" t="s">
        <v>55</v>
      </c>
      <c r="X93" s="8">
        <v>24.2</v>
      </c>
      <c r="Y93" s="8">
        <v>18.940000000000001</v>
      </c>
      <c r="Z93" s="9" t="s">
        <v>17</v>
      </c>
      <c r="AA93" s="9"/>
      <c r="AB93" s="8"/>
      <c r="AC93" s="8">
        <f t="shared" si="17"/>
        <v>18.940000000000001</v>
      </c>
      <c r="AD93" s="17">
        <f t="shared" si="19"/>
        <v>43.14</v>
      </c>
      <c r="AE93" s="16">
        <f t="shared" si="20"/>
        <v>4.3999999999999986</v>
      </c>
      <c r="AF93" s="10">
        <f t="shared" si="21"/>
        <v>0.22222222222222215</v>
      </c>
      <c r="AG93" s="8">
        <f t="shared" si="22"/>
        <v>7.6900000000000013</v>
      </c>
      <c r="AH93" s="10">
        <f t="shared" si="23"/>
        <v>0.68355555555555569</v>
      </c>
      <c r="AI93" s="17">
        <f t="shared" si="24"/>
        <v>12.09</v>
      </c>
      <c r="AJ93" s="11">
        <f t="shared" si="25"/>
        <v>0.6360628618693136</v>
      </c>
      <c r="AK93" s="27">
        <f t="shared" si="26"/>
        <v>1.7477272727272737</v>
      </c>
    </row>
    <row r="94" spans="1:37" x14ac:dyDescent="0.2">
      <c r="A94" s="26" t="s">
        <v>3</v>
      </c>
      <c r="B94" s="47" t="s">
        <v>3</v>
      </c>
      <c r="C94" s="32" t="s">
        <v>86</v>
      </c>
      <c r="D94" s="9"/>
      <c r="E94" s="9"/>
      <c r="F94" s="9"/>
      <c r="G94" s="9"/>
      <c r="H94" s="9"/>
      <c r="I94" s="9" t="s">
        <v>87</v>
      </c>
      <c r="J94" s="8">
        <v>23.24</v>
      </c>
      <c r="K94" s="8">
        <v>6.12</v>
      </c>
      <c r="L94" s="9" t="s">
        <v>13</v>
      </c>
      <c r="M94" s="9" t="s">
        <v>88</v>
      </c>
      <c r="N94" s="9"/>
      <c r="O94" s="8">
        <f t="shared" si="16"/>
        <v>6.12</v>
      </c>
      <c r="P94" s="17">
        <f t="shared" si="18"/>
        <v>29.36</v>
      </c>
      <c r="Q94" s="32" t="s">
        <v>86</v>
      </c>
      <c r="R94" s="9"/>
      <c r="S94" s="9"/>
      <c r="T94" s="9"/>
      <c r="U94" s="9"/>
      <c r="V94" s="9"/>
      <c r="W94" s="9" t="s">
        <v>87</v>
      </c>
      <c r="X94" s="8">
        <v>28.24</v>
      </c>
      <c r="Y94" s="8">
        <v>14.84</v>
      </c>
      <c r="Z94" s="9" t="s">
        <v>13</v>
      </c>
      <c r="AA94" s="9" t="s">
        <v>177</v>
      </c>
      <c r="AB94" s="9"/>
      <c r="AC94" s="8">
        <f t="shared" si="17"/>
        <v>14.84</v>
      </c>
      <c r="AD94" s="17">
        <f t="shared" si="19"/>
        <v>43.08</v>
      </c>
      <c r="AE94" s="16">
        <f t="shared" si="20"/>
        <v>5</v>
      </c>
      <c r="AF94" s="10">
        <f t="shared" si="21"/>
        <v>0.21514629948364888</v>
      </c>
      <c r="AG94" s="8">
        <f t="shared" si="22"/>
        <v>8.7199999999999989</v>
      </c>
      <c r="AH94" s="10">
        <f t="shared" si="23"/>
        <v>1.4248366013071894</v>
      </c>
      <c r="AI94" s="17">
        <f t="shared" si="24"/>
        <v>13.719999999999999</v>
      </c>
      <c r="AJ94" s="11">
        <f t="shared" si="25"/>
        <v>0.63556851311953355</v>
      </c>
      <c r="AK94" s="27">
        <f t="shared" si="26"/>
        <v>1.7439999999999998</v>
      </c>
    </row>
    <row r="95" spans="1:37" x14ac:dyDescent="0.2">
      <c r="A95" s="26" t="s">
        <v>555</v>
      </c>
      <c r="B95" s="47" t="s">
        <v>14</v>
      </c>
      <c r="C95" s="32" t="s">
        <v>157</v>
      </c>
      <c r="D95" s="9"/>
      <c r="E95" s="9"/>
      <c r="F95" s="9"/>
      <c r="G95" s="9"/>
      <c r="H95" s="9"/>
      <c r="I95" s="9" t="s">
        <v>158</v>
      </c>
      <c r="J95" s="8">
        <v>25.5</v>
      </c>
      <c r="K95" s="8">
        <v>11.91</v>
      </c>
      <c r="L95" s="9" t="s">
        <v>16</v>
      </c>
      <c r="M95" s="9"/>
      <c r="N95" s="9"/>
      <c r="O95" s="8">
        <f t="shared" si="16"/>
        <v>11.91</v>
      </c>
      <c r="P95" s="17">
        <f t="shared" si="18"/>
        <v>37.409999999999997</v>
      </c>
      <c r="Q95" s="32" t="s">
        <v>157</v>
      </c>
      <c r="R95" s="9"/>
      <c r="S95" s="9"/>
      <c r="T95" s="9"/>
      <c r="U95" s="9"/>
      <c r="V95" s="9"/>
      <c r="W95" s="9" t="s">
        <v>158</v>
      </c>
      <c r="X95" s="8">
        <v>31</v>
      </c>
      <c r="Y95" s="8">
        <v>21.47</v>
      </c>
      <c r="Z95" s="9" t="s">
        <v>16</v>
      </c>
      <c r="AA95" s="9"/>
      <c r="AB95" s="9"/>
      <c r="AC95" s="8">
        <f t="shared" si="17"/>
        <v>21.47</v>
      </c>
      <c r="AD95" s="17">
        <f t="shared" si="19"/>
        <v>52.47</v>
      </c>
      <c r="AE95" s="16">
        <f t="shared" si="20"/>
        <v>5.5</v>
      </c>
      <c r="AF95" s="10">
        <f t="shared" si="21"/>
        <v>0.21568627450980393</v>
      </c>
      <c r="AG95" s="8">
        <f t="shared" si="22"/>
        <v>9.5599999999999987</v>
      </c>
      <c r="AH95" s="10">
        <f t="shared" si="23"/>
        <v>0.80268681780016782</v>
      </c>
      <c r="AI95" s="17">
        <f t="shared" si="24"/>
        <v>15.060000000000002</v>
      </c>
      <c r="AJ95" s="11">
        <f t="shared" si="25"/>
        <v>0.63479415670650707</v>
      </c>
      <c r="AK95" s="27">
        <f t="shared" si="26"/>
        <v>1.7381818181818181</v>
      </c>
    </row>
    <row r="96" spans="1:37" x14ac:dyDescent="0.2">
      <c r="A96" s="26" t="s">
        <v>554</v>
      </c>
      <c r="B96" s="47" t="s">
        <v>22</v>
      </c>
      <c r="C96" s="32" t="s">
        <v>206</v>
      </c>
      <c r="D96" s="9"/>
      <c r="E96" s="9"/>
      <c r="F96" s="9"/>
      <c r="G96" s="9"/>
      <c r="H96" s="9"/>
      <c r="I96" s="9" t="s">
        <v>128</v>
      </c>
      <c r="J96" s="8">
        <v>21.56</v>
      </c>
      <c r="K96" s="8">
        <v>10.94</v>
      </c>
      <c r="L96" s="9" t="s">
        <v>8</v>
      </c>
      <c r="M96" s="9"/>
      <c r="N96" s="9"/>
      <c r="O96" s="8">
        <f t="shared" si="16"/>
        <v>10.94</v>
      </c>
      <c r="P96" s="17">
        <f t="shared" si="18"/>
        <v>32.5</v>
      </c>
      <c r="Q96" s="32" t="s">
        <v>206</v>
      </c>
      <c r="R96" s="9"/>
      <c r="S96" s="9"/>
      <c r="T96" s="9"/>
      <c r="U96" s="9"/>
      <c r="V96" s="9"/>
      <c r="W96" s="9" t="s">
        <v>128</v>
      </c>
      <c r="X96" s="8">
        <v>25.18</v>
      </c>
      <c r="Y96" s="8">
        <v>17.23</v>
      </c>
      <c r="Z96" s="9" t="s">
        <v>8</v>
      </c>
      <c r="AA96" s="9" t="s">
        <v>247</v>
      </c>
      <c r="AB96" s="9"/>
      <c r="AC96" s="8">
        <f t="shared" si="17"/>
        <v>17.23</v>
      </c>
      <c r="AD96" s="17">
        <f t="shared" si="19"/>
        <v>42.41</v>
      </c>
      <c r="AE96" s="16">
        <f t="shared" si="20"/>
        <v>3.620000000000001</v>
      </c>
      <c r="AF96" s="10">
        <f t="shared" si="21"/>
        <v>0.16790352504638226</v>
      </c>
      <c r="AG96" s="8">
        <f t="shared" si="22"/>
        <v>6.2900000000000009</v>
      </c>
      <c r="AH96" s="10">
        <f t="shared" si="23"/>
        <v>0.57495429616087768</v>
      </c>
      <c r="AI96" s="17">
        <f t="shared" si="24"/>
        <v>9.9099999999999966</v>
      </c>
      <c r="AJ96" s="11">
        <f t="shared" si="25"/>
        <v>0.63471241170534842</v>
      </c>
      <c r="AK96" s="27">
        <f t="shared" si="26"/>
        <v>1.7375690607734804</v>
      </c>
    </row>
    <row r="97" spans="1:37" x14ac:dyDescent="0.2">
      <c r="A97" s="26" t="s">
        <v>555</v>
      </c>
      <c r="B97" s="47" t="s">
        <v>14</v>
      </c>
      <c r="C97" s="32" t="s">
        <v>14</v>
      </c>
      <c r="D97" s="9" t="s">
        <v>21</v>
      </c>
      <c r="E97" s="9"/>
      <c r="F97" s="9"/>
      <c r="G97" s="9"/>
      <c r="H97" s="9"/>
      <c r="I97" s="9" t="s">
        <v>5</v>
      </c>
      <c r="J97" s="8">
        <v>26.78</v>
      </c>
      <c r="K97" s="8">
        <v>18.84</v>
      </c>
      <c r="L97" s="9" t="s">
        <v>16</v>
      </c>
      <c r="M97" s="9"/>
      <c r="N97" s="9"/>
      <c r="O97" s="8">
        <f t="shared" si="16"/>
        <v>18.84</v>
      </c>
      <c r="P97" s="17">
        <f t="shared" si="18"/>
        <v>45.620000000000005</v>
      </c>
      <c r="Q97" s="32" t="s">
        <v>14</v>
      </c>
      <c r="R97" s="9" t="s">
        <v>15</v>
      </c>
      <c r="S97" s="9"/>
      <c r="T97" s="9"/>
      <c r="U97" s="9"/>
      <c r="V97" s="9"/>
      <c r="W97" s="9" t="s">
        <v>5</v>
      </c>
      <c r="X97" s="8">
        <v>32</v>
      </c>
      <c r="Y97" s="8">
        <v>27.58</v>
      </c>
      <c r="Z97" s="9" t="s">
        <v>9</v>
      </c>
      <c r="AA97" s="9"/>
      <c r="AB97" s="9"/>
      <c r="AC97" s="8">
        <f t="shared" si="17"/>
        <v>27.58</v>
      </c>
      <c r="AD97" s="17">
        <f t="shared" si="19"/>
        <v>59.58</v>
      </c>
      <c r="AE97" s="16">
        <f t="shared" si="20"/>
        <v>5.2199999999999989</v>
      </c>
      <c r="AF97" s="10">
        <f t="shared" si="21"/>
        <v>0.19492158327109779</v>
      </c>
      <c r="AG97" s="8">
        <f t="shared" si="22"/>
        <v>8.7399999999999984</v>
      </c>
      <c r="AH97" s="10">
        <f t="shared" si="23"/>
        <v>0.46390658174097654</v>
      </c>
      <c r="AI97" s="17">
        <f t="shared" si="24"/>
        <v>13.959999999999994</v>
      </c>
      <c r="AJ97" s="11">
        <f t="shared" si="25"/>
        <v>0.62607449856733544</v>
      </c>
      <c r="AK97" s="27">
        <f t="shared" si="26"/>
        <v>1.674329501915709</v>
      </c>
    </row>
    <row r="98" spans="1:37" x14ac:dyDescent="0.2">
      <c r="A98" s="26" t="s">
        <v>552</v>
      </c>
      <c r="B98" s="47" t="s">
        <v>10</v>
      </c>
      <c r="C98" s="32" t="s">
        <v>10</v>
      </c>
      <c r="D98" s="9" t="s">
        <v>355</v>
      </c>
      <c r="E98" s="9"/>
      <c r="F98" s="9"/>
      <c r="G98" s="9"/>
      <c r="H98" s="9"/>
      <c r="I98" s="9" t="s">
        <v>356</v>
      </c>
      <c r="J98" s="8">
        <v>25.75</v>
      </c>
      <c r="K98" s="8">
        <v>17.149999999999999</v>
      </c>
      <c r="L98" s="9" t="s">
        <v>13</v>
      </c>
      <c r="M98" s="9" t="s">
        <v>357</v>
      </c>
      <c r="N98" s="8"/>
      <c r="O98" s="8">
        <f t="shared" si="16"/>
        <v>17.149999999999999</v>
      </c>
      <c r="P98" s="17">
        <f t="shared" si="18"/>
        <v>42.9</v>
      </c>
      <c r="Q98" s="32" t="s">
        <v>10</v>
      </c>
      <c r="R98" s="9" t="s">
        <v>507</v>
      </c>
      <c r="S98" s="9"/>
      <c r="T98" s="9"/>
      <c r="U98" s="9"/>
      <c r="V98" s="9"/>
      <c r="W98" s="9" t="s">
        <v>508</v>
      </c>
      <c r="X98" s="8">
        <v>31.3</v>
      </c>
      <c r="Y98" s="8">
        <v>26.4</v>
      </c>
      <c r="Z98" s="9" t="s">
        <v>18</v>
      </c>
      <c r="AA98" s="9" t="s">
        <v>509</v>
      </c>
      <c r="AB98" s="8"/>
      <c r="AC98" s="8">
        <f t="shared" si="17"/>
        <v>26.4</v>
      </c>
      <c r="AD98" s="17">
        <f t="shared" si="19"/>
        <v>57.7</v>
      </c>
      <c r="AE98" s="16">
        <f t="shared" si="20"/>
        <v>5.5500000000000007</v>
      </c>
      <c r="AF98" s="10">
        <f t="shared" si="21"/>
        <v>0.21553398058252429</v>
      </c>
      <c r="AG98" s="8">
        <f t="shared" si="22"/>
        <v>9.25</v>
      </c>
      <c r="AH98" s="10">
        <f t="shared" si="23"/>
        <v>0.53935860058309038</v>
      </c>
      <c r="AI98" s="17">
        <f t="shared" si="24"/>
        <v>14.800000000000004</v>
      </c>
      <c r="AJ98" s="11">
        <f t="shared" si="25"/>
        <v>0.62499999999999978</v>
      </c>
      <c r="AK98" s="27">
        <f t="shared" si="26"/>
        <v>1.6666666666666665</v>
      </c>
    </row>
    <row r="99" spans="1:37" x14ac:dyDescent="0.2">
      <c r="A99" s="26" t="s">
        <v>553</v>
      </c>
      <c r="B99" s="47" t="s">
        <v>28</v>
      </c>
      <c r="C99" s="32" t="s">
        <v>283</v>
      </c>
      <c r="D99" s="9" t="s">
        <v>284</v>
      </c>
      <c r="E99" s="9" t="s">
        <v>285</v>
      </c>
      <c r="F99" s="9" t="s">
        <v>286</v>
      </c>
      <c r="G99" s="9" t="s">
        <v>287</v>
      </c>
      <c r="H99" s="9" t="s">
        <v>288</v>
      </c>
      <c r="I99" s="9" t="s">
        <v>33</v>
      </c>
      <c r="J99" s="8">
        <v>27.25</v>
      </c>
      <c r="K99" s="8">
        <v>13.82</v>
      </c>
      <c r="L99" s="9" t="s">
        <v>8</v>
      </c>
      <c r="M99" s="9"/>
      <c r="N99" s="9" t="s">
        <v>39</v>
      </c>
      <c r="O99" s="8">
        <f>SUM(K99+(J99*0.03))</f>
        <v>14.637500000000001</v>
      </c>
      <c r="P99" s="17">
        <f t="shared" si="18"/>
        <v>41.887500000000003</v>
      </c>
      <c r="Q99" s="32" t="s">
        <v>283</v>
      </c>
      <c r="R99" s="9" t="s">
        <v>284</v>
      </c>
      <c r="S99" s="9" t="s">
        <v>285</v>
      </c>
      <c r="T99" s="9" t="s">
        <v>470</v>
      </c>
      <c r="U99" s="9" t="s">
        <v>471</v>
      </c>
      <c r="V99" s="9" t="s">
        <v>472</v>
      </c>
      <c r="W99" s="9" t="s">
        <v>33</v>
      </c>
      <c r="X99" s="8">
        <v>31.5</v>
      </c>
      <c r="Y99" s="9">
        <v>20.77</v>
      </c>
      <c r="Z99" s="9" t="s">
        <v>17</v>
      </c>
      <c r="AA99" s="9"/>
      <c r="AB99" s="9" t="s">
        <v>465</v>
      </c>
      <c r="AC99" s="8">
        <f>SUM(Y99+(X99*0.03))</f>
        <v>21.715</v>
      </c>
      <c r="AD99" s="17">
        <f t="shared" si="19"/>
        <v>53.215000000000003</v>
      </c>
      <c r="AE99" s="16">
        <f t="shared" si="20"/>
        <v>4.25</v>
      </c>
      <c r="AF99" s="10">
        <f t="shared" si="21"/>
        <v>0.15596330275229359</v>
      </c>
      <c r="AG99" s="8">
        <f t="shared" si="22"/>
        <v>7.0774999999999988</v>
      </c>
      <c r="AH99" s="10">
        <f t="shared" si="23"/>
        <v>0.48351836037574708</v>
      </c>
      <c r="AI99" s="17">
        <f t="shared" si="24"/>
        <v>11.327500000000001</v>
      </c>
      <c r="AJ99" s="11">
        <f t="shared" si="25"/>
        <v>0.62480688589715283</v>
      </c>
      <c r="AK99" s="27">
        <f t="shared" si="26"/>
        <v>1.6652941176470586</v>
      </c>
    </row>
    <row r="100" spans="1:37" x14ac:dyDescent="0.2">
      <c r="A100" s="26" t="s">
        <v>553</v>
      </c>
      <c r="B100" s="47" t="s">
        <v>28</v>
      </c>
      <c r="C100" s="32" t="s">
        <v>289</v>
      </c>
      <c r="D100" s="9" t="s">
        <v>291</v>
      </c>
      <c r="E100" s="9" t="s">
        <v>292</v>
      </c>
      <c r="F100" s="9" t="s">
        <v>293</v>
      </c>
      <c r="G100" s="9" t="s">
        <v>294</v>
      </c>
      <c r="H100" s="9" t="s">
        <v>295</v>
      </c>
      <c r="I100" s="9" t="s">
        <v>44</v>
      </c>
      <c r="J100" s="8">
        <v>23.9</v>
      </c>
      <c r="K100" s="8">
        <v>17.100000000000001</v>
      </c>
      <c r="L100" s="9" t="s">
        <v>19</v>
      </c>
      <c r="M100" s="9"/>
      <c r="N100" s="9"/>
      <c r="O100" s="8">
        <f t="shared" ref="O100:O136" si="27">K100</f>
        <v>17.100000000000001</v>
      </c>
      <c r="P100" s="17">
        <f t="shared" si="18"/>
        <v>41</v>
      </c>
      <c r="Q100" s="32" t="s">
        <v>289</v>
      </c>
      <c r="R100" s="9" t="s">
        <v>474</v>
      </c>
      <c r="S100" s="9" t="s">
        <v>476</v>
      </c>
      <c r="T100" s="9" t="s">
        <v>477</v>
      </c>
      <c r="U100" s="9" t="s">
        <v>478</v>
      </c>
      <c r="V100" s="9" t="s">
        <v>295</v>
      </c>
      <c r="W100" s="9" t="s">
        <v>44</v>
      </c>
      <c r="X100" s="8">
        <v>29</v>
      </c>
      <c r="Y100" s="8">
        <v>25.55</v>
      </c>
      <c r="Z100" s="9" t="s">
        <v>19</v>
      </c>
      <c r="AA100" s="9" t="s">
        <v>480</v>
      </c>
      <c r="AB100" s="9"/>
      <c r="AC100" s="8">
        <f t="shared" ref="AC100:AC117" si="28">Y100</f>
        <v>25.55</v>
      </c>
      <c r="AD100" s="17">
        <f t="shared" si="19"/>
        <v>54.55</v>
      </c>
      <c r="AE100" s="16">
        <f t="shared" si="20"/>
        <v>5.1000000000000014</v>
      </c>
      <c r="AF100" s="10">
        <f t="shared" si="21"/>
        <v>0.21338912133891222</v>
      </c>
      <c r="AG100" s="8">
        <f t="shared" si="22"/>
        <v>8.4499999999999993</v>
      </c>
      <c r="AH100" s="10">
        <f t="shared" si="23"/>
        <v>0.49415204678362568</v>
      </c>
      <c r="AI100" s="17">
        <f t="shared" si="24"/>
        <v>13.549999999999997</v>
      </c>
      <c r="AJ100" s="11">
        <f t="shared" si="25"/>
        <v>0.62361623616236173</v>
      </c>
      <c r="AK100" s="27">
        <f t="shared" si="26"/>
        <v>1.6568627450980387</v>
      </c>
    </row>
    <row r="101" spans="1:37" x14ac:dyDescent="0.2">
      <c r="A101" s="26" t="s">
        <v>25</v>
      </c>
      <c r="B101" s="47" t="s">
        <v>25</v>
      </c>
      <c r="C101" s="32" t="s">
        <v>481</v>
      </c>
      <c r="D101" s="9"/>
      <c r="E101" s="9"/>
      <c r="F101" s="9"/>
      <c r="G101" s="9"/>
      <c r="H101" s="9"/>
      <c r="I101" s="9" t="s">
        <v>482</v>
      </c>
      <c r="J101" s="8">
        <v>36.200000000000003</v>
      </c>
      <c r="K101" s="8">
        <v>25.48</v>
      </c>
      <c r="L101" s="9" t="s">
        <v>368</v>
      </c>
      <c r="M101" s="9"/>
      <c r="N101" s="8"/>
      <c r="O101" s="8">
        <f t="shared" si="27"/>
        <v>25.48</v>
      </c>
      <c r="P101" s="17">
        <f t="shared" si="18"/>
        <v>61.680000000000007</v>
      </c>
      <c r="Q101" s="32" t="s">
        <v>481</v>
      </c>
      <c r="R101" s="9"/>
      <c r="S101" s="9"/>
      <c r="T101" s="9"/>
      <c r="U101" s="9"/>
      <c r="V101" s="9"/>
      <c r="W101" s="9" t="s">
        <v>482</v>
      </c>
      <c r="X101" s="8">
        <v>47.67</v>
      </c>
      <c r="Y101" s="8">
        <v>44.44</v>
      </c>
      <c r="Z101" s="9" t="s">
        <v>27</v>
      </c>
      <c r="AA101" s="9"/>
      <c r="AB101" s="9"/>
      <c r="AC101" s="8">
        <f t="shared" si="28"/>
        <v>44.44</v>
      </c>
      <c r="AD101" s="17">
        <f t="shared" si="19"/>
        <v>92.11</v>
      </c>
      <c r="AE101" s="16">
        <f t="shared" si="20"/>
        <v>11.469999999999999</v>
      </c>
      <c r="AF101" s="10">
        <f t="shared" si="21"/>
        <v>0.31685082872928172</v>
      </c>
      <c r="AG101" s="8">
        <f t="shared" si="22"/>
        <v>18.959999999999997</v>
      </c>
      <c r="AH101" s="10">
        <f t="shared" si="23"/>
        <v>0.74411302982731542</v>
      </c>
      <c r="AI101" s="17">
        <f t="shared" si="24"/>
        <v>30.429999999999993</v>
      </c>
      <c r="AJ101" s="11">
        <f t="shared" si="25"/>
        <v>0.62306933946763066</v>
      </c>
      <c r="AK101" s="27">
        <f t="shared" si="26"/>
        <v>1.6530078465562337</v>
      </c>
    </row>
    <row r="102" spans="1:37" x14ac:dyDescent="0.2">
      <c r="A102" s="26" t="s">
        <v>25</v>
      </c>
      <c r="B102" s="47" t="s">
        <v>25</v>
      </c>
      <c r="C102" s="32" t="s">
        <v>26</v>
      </c>
      <c r="D102" s="9"/>
      <c r="E102" s="9"/>
      <c r="F102" s="9"/>
      <c r="G102" s="9"/>
      <c r="H102" s="9"/>
      <c r="I102" s="9" t="s">
        <v>479</v>
      </c>
      <c r="J102" s="8">
        <v>40.18</v>
      </c>
      <c r="K102" s="8">
        <v>18.57</v>
      </c>
      <c r="L102" s="9" t="s">
        <v>27</v>
      </c>
      <c r="M102" s="9"/>
      <c r="N102" s="9"/>
      <c r="O102" s="8">
        <f t="shared" si="27"/>
        <v>18.57</v>
      </c>
      <c r="P102" s="17">
        <f t="shared" si="18"/>
        <v>58.75</v>
      </c>
      <c r="Q102" s="32" t="s">
        <v>26</v>
      </c>
      <c r="R102" s="9"/>
      <c r="S102" s="9"/>
      <c r="T102" s="9"/>
      <c r="U102" s="9"/>
      <c r="V102" s="9"/>
      <c r="W102" s="9" t="s">
        <v>479</v>
      </c>
      <c r="X102" s="8">
        <v>44.24</v>
      </c>
      <c r="Y102" s="8">
        <v>25.23</v>
      </c>
      <c r="Z102" s="9" t="s">
        <v>27</v>
      </c>
      <c r="AA102" s="9"/>
      <c r="AB102" s="9"/>
      <c r="AC102" s="8">
        <f t="shared" si="28"/>
        <v>25.23</v>
      </c>
      <c r="AD102" s="17">
        <f t="shared" si="19"/>
        <v>69.47</v>
      </c>
      <c r="AE102" s="16">
        <f t="shared" si="20"/>
        <v>4.0600000000000023</v>
      </c>
      <c r="AF102" s="10">
        <f t="shared" si="21"/>
        <v>0.10104529616724744</v>
      </c>
      <c r="AG102" s="8">
        <f t="shared" si="22"/>
        <v>6.66</v>
      </c>
      <c r="AH102" s="10">
        <f t="shared" si="23"/>
        <v>0.35864297253634897</v>
      </c>
      <c r="AI102" s="17">
        <f t="shared" si="24"/>
        <v>10.719999999999999</v>
      </c>
      <c r="AJ102" s="11">
        <f t="shared" si="25"/>
        <v>0.62126865671641796</v>
      </c>
      <c r="AK102" s="27">
        <f t="shared" si="26"/>
        <v>1.64039408866995</v>
      </c>
    </row>
    <row r="103" spans="1:37" x14ac:dyDescent="0.2">
      <c r="A103" s="26" t="s">
        <v>3</v>
      </c>
      <c r="B103" s="47" t="s">
        <v>3</v>
      </c>
      <c r="C103" s="32" t="s">
        <v>37</v>
      </c>
      <c r="D103" s="9" t="s">
        <v>43</v>
      </c>
      <c r="E103" s="9" t="s">
        <v>45</v>
      </c>
      <c r="F103" s="9" t="s">
        <v>46</v>
      </c>
      <c r="G103" s="9" t="s">
        <v>47</v>
      </c>
      <c r="H103" s="9"/>
      <c r="I103" s="9" t="s">
        <v>50</v>
      </c>
      <c r="J103" s="8">
        <v>25.2</v>
      </c>
      <c r="K103" s="8">
        <v>18.36</v>
      </c>
      <c r="L103" s="9" t="s">
        <v>13</v>
      </c>
      <c r="M103" s="9"/>
      <c r="N103" s="9"/>
      <c r="O103" s="8">
        <f t="shared" si="27"/>
        <v>18.36</v>
      </c>
      <c r="P103" s="17">
        <f t="shared" si="18"/>
        <v>43.56</v>
      </c>
      <c r="Q103" s="32" t="s">
        <v>37</v>
      </c>
      <c r="R103" s="9" t="s">
        <v>38</v>
      </c>
      <c r="S103" s="9" t="s">
        <v>40</v>
      </c>
      <c r="T103" s="9" t="s">
        <v>41</v>
      </c>
      <c r="U103" s="9" t="s">
        <v>42</v>
      </c>
      <c r="V103" s="9"/>
      <c r="W103" s="9" t="s">
        <v>50</v>
      </c>
      <c r="X103" s="8">
        <v>30.75</v>
      </c>
      <c r="Y103" s="8">
        <v>27.36</v>
      </c>
      <c r="Z103" s="9" t="s">
        <v>13</v>
      </c>
      <c r="AA103" s="9"/>
      <c r="AB103" s="9"/>
      <c r="AC103" s="8">
        <f t="shared" si="28"/>
        <v>27.36</v>
      </c>
      <c r="AD103" s="17">
        <f t="shared" si="19"/>
        <v>58.11</v>
      </c>
      <c r="AE103" s="16">
        <f t="shared" si="20"/>
        <v>5.5500000000000007</v>
      </c>
      <c r="AF103" s="10">
        <f t="shared" si="21"/>
        <v>0.22023809523809526</v>
      </c>
      <c r="AG103" s="8">
        <f t="shared" si="22"/>
        <v>9</v>
      </c>
      <c r="AH103" s="10">
        <f t="shared" si="23"/>
        <v>0.49019607843137258</v>
      </c>
      <c r="AI103" s="17">
        <f t="shared" si="24"/>
        <v>14.549999999999997</v>
      </c>
      <c r="AJ103" s="11">
        <f t="shared" si="25"/>
        <v>0.61855670103092797</v>
      </c>
      <c r="AK103" s="27">
        <f t="shared" si="26"/>
        <v>1.6216216216216215</v>
      </c>
    </row>
    <row r="104" spans="1:37" x14ac:dyDescent="0.2">
      <c r="A104" s="26" t="s">
        <v>3</v>
      </c>
      <c r="B104" s="47" t="s">
        <v>3</v>
      </c>
      <c r="C104" s="32" t="s">
        <v>37</v>
      </c>
      <c r="D104" s="9" t="s">
        <v>43</v>
      </c>
      <c r="E104" s="9" t="s">
        <v>45</v>
      </c>
      <c r="F104" s="9" t="s">
        <v>46</v>
      </c>
      <c r="G104" s="9" t="s">
        <v>47</v>
      </c>
      <c r="H104" s="9"/>
      <c r="I104" s="9" t="s">
        <v>44</v>
      </c>
      <c r="J104" s="8">
        <v>24.95</v>
      </c>
      <c r="K104" s="8">
        <v>18.36</v>
      </c>
      <c r="L104" s="9" t="s">
        <v>13</v>
      </c>
      <c r="M104" s="9" t="s">
        <v>49</v>
      </c>
      <c r="N104" s="9"/>
      <c r="O104" s="8">
        <f t="shared" si="27"/>
        <v>18.36</v>
      </c>
      <c r="P104" s="17">
        <f t="shared" si="18"/>
        <v>43.31</v>
      </c>
      <c r="Q104" s="32" t="s">
        <v>37</v>
      </c>
      <c r="R104" s="9" t="s">
        <v>38</v>
      </c>
      <c r="S104" s="9" t="s">
        <v>40</v>
      </c>
      <c r="T104" s="9" t="s">
        <v>41</v>
      </c>
      <c r="U104" s="9" t="s">
        <v>42</v>
      </c>
      <c r="V104" s="9"/>
      <c r="W104" s="9" t="s">
        <v>44</v>
      </c>
      <c r="X104" s="8">
        <v>30.5</v>
      </c>
      <c r="Y104" s="8">
        <v>27.36</v>
      </c>
      <c r="Z104" s="9" t="s">
        <v>13</v>
      </c>
      <c r="AA104" s="9" t="s">
        <v>48</v>
      </c>
      <c r="AB104" s="9"/>
      <c r="AC104" s="8">
        <f t="shared" si="28"/>
        <v>27.36</v>
      </c>
      <c r="AD104" s="17">
        <f t="shared" si="19"/>
        <v>57.86</v>
      </c>
      <c r="AE104" s="16">
        <f t="shared" si="20"/>
        <v>5.5500000000000007</v>
      </c>
      <c r="AF104" s="10">
        <f t="shared" si="21"/>
        <v>0.22244488977955915</v>
      </c>
      <c r="AG104" s="8">
        <f t="shared" si="22"/>
        <v>9</v>
      </c>
      <c r="AH104" s="10">
        <f t="shared" si="23"/>
        <v>0.49019607843137258</v>
      </c>
      <c r="AI104" s="17">
        <f t="shared" si="24"/>
        <v>14.549999999999997</v>
      </c>
      <c r="AJ104" s="11">
        <f t="shared" si="25"/>
        <v>0.61855670103092797</v>
      </c>
      <c r="AK104" s="27">
        <f t="shared" si="26"/>
        <v>1.6216216216216215</v>
      </c>
    </row>
    <row r="105" spans="1:37" x14ac:dyDescent="0.2">
      <c r="A105" s="26" t="s">
        <v>3</v>
      </c>
      <c r="B105" s="47" t="s">
        <v>3</v>
      </c>
      <c r="C105" s="32" t="s">
        <v>4</v>
      </c>
      <c r="D105" s="9"/>
      <c r="E105" s="9"/>
      <c r="F105" s="9"/>
      <c r="G105" s="9"/>
      <c r="H105" s="9"/>
      <c r="I105" s="9" t="s">
        <v>69</v>
      </c>
      <c r="J105" s="8">
        <v>25.24</v>
      </c>
      <c r="K105" s="8">
        <v>12.85</v>
      </c>
      <c r="L105" s="9" t="s">
        <v>13</v>
      </c>
      <c r="M105" s="9"/>
      <c r="N105" s="8"/>
      <c r="O105" s="8">
        <f t="shared" si="27"/>
        <v>12.85</v>
      </c>
      <c r="P105" s="17">
        <f t="shared" si="18"/>
        <v>38.089999999999996</v>
      </c>
      <c r="Q105" s="32" t="s">
        <v>75</v>
      </c>
      <c r="R105" s="9"/>
      <c r="S105" s="9"/>
      <c r="T105" s="9"/>
      <c r="U105" s="9"/>
      <c r="V105" s="9"/>
      <c r="W105" s="9" t="s">
        <v>69</v>
      </c>
      <c r="X105" s="8">
        <v>31.09</v>
      </c>
      <c r="Y105" s="8">
        <v>22.3</v>
      </c>
      <c r="Z105" s="9" t="s">
        <v>7</v>
      </c>
      <c r="AA105" s="9"/>
      <c r="AB105" s="9"/>
      <c r="AC105" s="8">
        <f t="shared" si="28"/>
        <v>22.3</v>
      </c>
      <c r="AD105" s="17">
        <f t="shared" si="19"/>
        <v>53.39</v>
      </c>
      <c r="AE105" s="16">
        <f t="shared" si="20"/>
        <v>5.8500000000000014</v>
      </c>
      <c r="AF105" s="10">
        <f t="shared" si="21"/>
        <v>0.23177496038034873</v>
      </c>
      <c r="AG105" s="8">
        <f t="shared" ref="AG105:AG136" si="29">AC105-O105</f>
        <v>9.4500000000000011</v>
      </c>
      <c r="AH105" s="10">
        <f t="shared" ref="AH105:AH136" si="30">AG105/O105</f>
        <v>0.7354085603112841</v>
      </c>
      <c r="AI105" s="17">
        <f t="shared" si="24"/>
        <v>15.300000000000004</v>
      </c>
      <c r="AJ105" s="11">
        <f t="shared" si="25"/>
        <v>0.61764705882352933</v>
      </c>
      <c r="AK105" s="27">
        <f t="shared" si="26"/>
        <v>1.6153846153846152</v>
      </c>
    </row>
    <row r="106" spans="1:37" x14ac:dyDescent="0.2">
      <c r="A106" s="26" t="s">
        <v>3</v>
      </c>
      <c r="B106" s="47" t="s">
        <v>3</v>
      </c>
      <c r="C106" s="32" t="s">
        <v>51</v>
      </c>
      <c r="D106" s="9" t="s">
        <v>56</v>
      </c>
      <c r="E106" s="9" t="s">
        <v>57</v>
      </c>
      <c r="F106" s="9" t="s">
        <v>58</v>
      </c>
      <c r="G106" s="9"/>
      <c r="H106" s="9"/>
      <c r="I106" s="9" t="s">
        <v>55</v>
      </c>
      <c r="J106" s="8">
        <v>21.01</v>
      </c>
      <c r="K106" s="8">
        <v>12.48</v>
      </c>
      <c r="L106" s="9" t="s">
        <v>13</v>
      </c>
      <c r="M106" s="9" t="s">
        <v>59</v>
      </c>
      <c r="N106" s="8"/>
      <c r="O106" s="8">
        <f t="shared" si="27"/>
        <v>12.48</v>
      </c>
      <c r="P106" s="17">
        <f t="shared" si="18"/>
        <v>33.49</v>
      </c>
      <c r="Q106" s="32" t="s">
        <v>51</v>
      </c>
      <c r="R106" s="9" t="s">
        <v>52</v>
      </c>
      <c r="S106" s="9" t="s">
        <v>53</v>
      </c>
      <c r="T106" s="9" t="s">
        <v>54</v>
      </c>
      <c r="U106" s="9"/>
      <c r="V106" s="9"/>
      <c r="W106" s="9" t="s">
        <v>55</v>
      </c>
      <c r="X106" s="8">
        <v>27.01</v>
      </c>
      <c r="Y106" s="8">
        <v>22.07</v>
      </c>
      <c r="Z106" s="9" t="s">
        <v>7</v>
      </c>
      <c r="AA106" s="9"/>
      <c r="AB106" s="8"/>
      <c r="AC106" s="8">
        <f t="shared" si="28"/>
        <v>22.07</v>
      </c>
      <c r="AD106" s="17">
        <f t="shared" si="19"/>
        <v>49.08</v>
      </c>
      <c r="AE106" s="16">
        <f t="shared" si="20"/>
        <v>6</v>
      </c>
      <c r="AF106" s="10">
        <f t="shared" si="21"/>
        <v>0.28557829604950019</v>
      </c>
      <c r="AG106" s="8">
        <f t="shared" si="29"/>
        <v>9.59</v>
      </c>
      <c r="AH106" s="10">
        <f t="shared" si="30"/>
        <v>0.76842948717948711</v>
      </c>
      <c r="AI106" s="17">
        <f t="shared" si="24"/>
        <v>15.589999999999996</v>
      </c>
      <c r="AJ106" s="11">
        <f t="shared" si="25"/>
        <v>0.61513790891597186</v>
      </c>
      <c r="AK106" s="27">
        <f t="shared" si="26"/>
        <v>1.5983333333333334</v>
      </c>
    </row>
    <row r="107" spans="1:37" x14ac:dyDescent="0.2">
      <c r="A107" s="26" t="s">
        <v>554</v>
      </c>
      <c r="B107" s="47" t="s">
        <v>22</v>
      </c>
      <c r="C107" s="32" t="s">
        <v>23</v>
      </c>
      <c r="D107" s="9"/>
      <c r="E107" s="9"/>
      <c r="F107" s="9"/>
      <c r="G107" s="9"/>
      <c r="H107" s="9"/>
      <c r="I107" s="9" t="s">
        <v>69</v>
      </c>
      <c r="J107" s="8">
        <v>23.29</v>
      </c>
      <c r="K107" s="8">
        <v>14.59</v>
      </c>
      <c r="L107" s="9" t="s">
        <v>8</v>
      </c>
      <c r="M107" s="9"/>
      <c r="N107" s="9"/>
      <c r="O107" s="8">
        <f t="shared" si="27"/>
        <v>14.59</v>
      </c>
      <c r="P107" s="17">
        <f t="shared" si="18"/>
        <v>37.879999999999995</v>
      </c>
      <c r="Q107" s="32" t="s">
        <v>386</v>
      </c>
      <c r="R107" s="9"/>
      <c r="S107" s="9"/>
      <c r="T107" s="9"/>
      <c r="U107" s="9"/>
      <c r="V107" s="9"/>
      <c r="W107" s="9" t="s">
        <v>69</v>
      </c>
      <c r="X107" s="8">
        <v>28.25</v>
      </c>
      <c r="Y107" s="9">
        <v>22.3</v>
      </c>
      <c r="Z107" s="9" t="s">
        <v>19</v>
      </c>
      <c r="AA107" s="9"/>
      <c r="AB107" s="9"/>
      <c r="AC107" s="8">
        <f t="shared" si="28"/>
        <v>22.3</v>
      </c>
      <c r="AD107" s="17">
        <f t="shared" si="19"/>
        <v>50.55</v>
      </c>
      <c r="AE107" s="16">
        <f t="shared" si="20"/>
        <v>4.9600000000000009</v>
      </c>
      <c r="AF107" s="10">
        <f t="shared" si="21"/>
        <v>0.21296693860025767</v>
      </c>
      <c r="AG107" s="8">
        <f t="shared" si="29"/>
        <v>7.7100000000000009</v>
      </c>
      <c r="AH107" s="10">
        <f t="shared" si="30"/>
        <v>0.52844413982179583</v>
      </c>
      <c r="AI107" s="17">
        <f t="shared" si="24"/>
        <v>12.670000000000002</v>
      </c>
      <c r="AJ107" s="11">
        <f t="shared" si="25"/>
        <v>0.60852407261247043</v>
      </c>
      <c r="AK107" s="27">
        <f t="shared" si="26"/>
        <v>1.5544354838709677</v>
      </c>
    </row>
    <row r="108" spans="1:37" x14ac:dyDescent="0.2">
      <c r="A108" s="26" t="s">
        <v>554</v>
      </c>
      <c r="B108" s="47" t="s">
        <v>22</v>
      </c>
      <c r="C108" s="32" t="s">
        <v>137</v>
      </c>
      <c r="D108" s="9"/>
      <c r="E108" s="9"/>
      <c r="F108" s="9"/>
      <c r="G108" s="9"/>
      <c r="H108" s="9"/>
      <c r="I108" s="9" t="s">
        <v>138</v>
      </c>
      <c r="J108" s="8">
        <v>31</v>
      </c>
      <c r="K108" s="8">
        <v>16.149999999999999</v>
      </c>
      <c r="L108" s="9" t="s">
        <v>16</v>
      </c>
      <c r="M108" s="9"/>
      <c r="N108" s="9"/>
      <c r="O108" s="8">
        <f t="shared" si="27"/>
        <v>16.149999999999999</v>
      </c>
      <c r="P108" s="17">
        <f t="shared" si="18"/>
        <v>47.15</v>
      </c>
      <c r="Q108" s="32" t="s">
        <v>137</v>
      </c>
      <c r="R108" s="9"/>
      <c r="S108" s="9"/>
      <c r="T108" s="9"/>
      <c r="U108" s="9"/>
      <c r="V108" s="9"/>
      <c r="W108" s="9" t="s">
        <v>138</v>
      </c>
      <c r="X108" s="8">
        <v>38</v>
      </c>
      <c r="Y108" s="8">
        <v>26.9</v>
      </c>
      <c r="Z108" s="9" t="s">
        <v>16</v>
      </c>
      <c r="AA108" s="9"/>
      <c r="AB108" s="9"/>
      <c r="AC108" s="8">
        <f t="shared" si="28"/>
        <v>26.9</v>
      </c>
      <c r="AD108" s="17">
        <f t="shared" si="19"/>
        <v>64.900000000000006</v>
      </c>
      <c r="AE108" s="16">
        <f t="shared" si="20"/>
        <v>7</v>
      </c>
      <c r="AF108" s="10">
        <f t="shared" si="21"/>
        <v>0.22580645161290322</v>
      </c>
      <c r="AG108" s="8">
        <f t="shared" si="29"/>
        <v>10.75</v>
      </c>
      <c r="AH108" s="10">
        <f t="shared" si="30"/>
        <v>0.66563467492260064</v>
      </c>
      <c r="AI108" s="17">
        <f t="shared" si="24"/>
        <v>17.750000000000007</v>
      </c>
      <c r="AJ108" s="11">
        <f t="shared" si="25"/>
        <v>0.60563380281690116</v>
      </c>
      <c r="AK108" s="27">
        <f t="shared" si="26"/>
        <v>1.5357142857142858</v>
      </c>
    </row>
    <row r="109" spans="1:37" x14ac:dyDescent="0.2">
      <c r="A109" s="26" t="s">
        <v>554</v>
      </c>
      <c r="B109" s="47" t="s">
        <v>22</v>
      </c>
      <c r="C109" s="32" t="s">
        <v>137</v>
      </c>
      <c r="D109" s="9"/>
      <c r="E109" s="9"/>
      <c r="F109" s="9"/>
      <c r="G109" s="9"/>
      <c r="H109" s="9"/>
      <c r="I109" s="9" t="s">
        <v>140</v>
      </c>
      <c r="J109" s="8">
        <v>29</v>
      </c>
      <c r="K109" s="8">
        <v>16.149999999999999</v>
      </c>
      <c r="L109" s="9" t="s">
        <v>16</v>
      </c>
      <c r="M109" s="9"/>
      <c r="N109" s="9"/>
      <c r="O109" s="8">
        <f t="shared" si="27"/>
        <v>16.149999999999999</v>
      </c>
      <c r="P109" s="17">
        <f t="shared" si="18"/>
        <v>45.15</v>
      </c>
      <c r="Q109" s="32" t="s">
        <v>137</v>
      </c>
      <c r="R109" s="9"/>
      <c r="S109" s="9"/>
      <c r="T109" s="9"/>
      <c r="U109" s="9"/>
      <c r="V109" s="9"/>
      <c r="W109" s="9" t="s">
        <v>140</v>
      </c>
      <c r="X109" s="8">
        <v>36</v>
      </c>
      <c r="Y109" s="8">
        <v>26.9</v>
      </c>
      <c r="Z109" s="9" t="s">
        <v>16</v>
      </c>
      <c r="AA109" s="9"/>
      <c r="AB109" s="9"/>
      <c r="AC109" s="8">
        <f t="shared" si="28"/>
        <v>26.9</v>
      </c>
      <c r="AD109" s="17">
        <f t="shared" si="19"/>
        <v>62.9</v>
      </c>
      <c r="AE109" s="16">
        <f t="shared" si="20"/>
        <v>7</v>
      </c>
      <c r="AF109" s="10">
        <f t="shared" si="21"/>
        <v>0.2413793103448276</v>
      </c>
      <c r="AG109" s="8">
        <f t="shared" si="29"/>
        <v>10.75</v>
      </c>
      <c r="AH109" s="10">
        <f t="shared" si="30"/>
        <v>0.66563467492260064</v>
      </c>
      <c r="AI109" s="17">
        <f t="shared" si="24"/>
        <v>17.75</v>
      </c>
      <c r="AJ109" s="11">
        <f t="shared" si="25"/>
        <v>0.60563380281690138</v>
      </c>
      <c r="AK109" s="27">
        <f t="shared" si="26"/>
        <v>1.5357142857142858</v>
      </c>
    </row>
    <row r="110" spans="1:37" x14ac:dyDescent="0.2">
      <c r="A110" s="26" t="s">
        <v>553</v>
      </c>
      <c r="B110" s="47" t="s">
        <v>28</v>
      </c>
      <c r="C110" s="32" t="s">
        <v>137</v>
      </c>
      <c r="D110" s="9"/>
      <c r="E110" s="9"/>
      <c r="F110" s="9"/>
      <c r="G110" s="9"/>
      <c r="H110" s="9"/>
      <c r="I110" s="9" t="s">
        <v>138</v>
      </c>
      <c r="J110" s="8">
        <v>31</v>
      </c>
      <c r="K110" s="8">
        <v>16.149999999999999</v>
      </c>
      <c r="L110" s="9" t="s">
        <v>16</v>
      </c>
      <c r="M110" s="9"/>
      <c r="N110" s="9"/>
      <c r="O110" s="8">
        <f t="shared" si="27"/>
        <v>16.149999999999999</v>
      </c>
      <c r="P110" s="17">
        <f t="shared" si="18"/>
        <v>47.15</v>
      </c>
      <c r="Q110" s="32" t="s">
        <v>137</v>
      </c>
      <c r="R110" s="9"/>
      <c r="S110" s="9"/>
      <c r="T110" s="9"/>
      <c r="U110" s="9"/>
      <c r="V110" s="9"/>
      <c r="W110" s="9" t="s">
        <v>138</v>
      </c>
      <c r="X110" s="8">
        <v>38</v>
      </c>
      <c r="Y110" s="8">
        <v>26.9</v>
      </c>
      <c r="Z110" s="9" t="s">
        <v>16</v>
      </c>
      <c r="AA110" s="9"/>
      <c r="AB110" s="9"/>
      <c r="AC110" s="8">
        <f t="shared" si="28"/>
        <v>26.9</v>
      </c>
      <c r="AD110" s="17">
        <f t="shared" si="19"/>
        <v>64.900000000000006</v>
      </c>
      <c r="AE110" s="16">
        <f t="shared" si="20"/>
        <v>7</v>
      </c>
      <c r="AF110" s="10">
        <f t="shared" si="21"/>
        <v>0.22580645161290322</v>
      </c>
      <c r="AG110" s="8">
        <f t="shared" si="29"/>
        <v>10.75</v>
      </c>
      <c r="AH110" s="10">
        <f t="shared" si="30"/>
        <v>0.66563467492260064</v>
      </c>
      <c r="AI110" s="17">
        <f t="shared" si="24"/>
        <v>17.750000000000007</v>
      </c>
      <c r="AJ110" s="11">
        <f t="shared" si="25"/>
        <v>0.60563380281690116</v>
      </c>
      <c r="AK110" s="27">
        <f t="shared" si="26"/>
        <v>1.5357142857142858</v>
      </c>
    </row>
    <row r="111" spans="1:37" x14ac:dyDescent="0.2">
      <c r="A111" s="26" t="s">
        <v>553</v>
      </c>
      <c r="B111" s="47" t="s">
        <v>28</v>
      </c>
      <c r="C111" s="32" t="s">
        <v>137</v>
      </c>
      <c r="D111" s="9"/>
      <c r="E111" s="9"/>
      <c r="F111" s="9"/>
      <c r="G111" s="9"/>
      <c r="H111" s="9"/>
      <c r="I111" s="9" t="s">
        <v>140</v>
      </c>
      <c r="J111" s="8">
        <v>29</v>
      </c>
      <c r="K111" s="8">
        <v>16.149999999999999</v>
      </c>
      <c r="L111" s="9" t="s">
        <v>16</v>
      </c>
      <c r="M111" s="9"/>
      <c r="N111" s="9"/>
      <c r="O111" s="8">
        <f t="shared" si="27"/>
        <v>16.149999999999999</v>
      </c>
      <c r="P111" s="17">
        <f t="shared" si="18"/>
        <v>45.15</v>
      </c>
      <c r="Q111" s="32" t="s">
        <v>137</v>
      </c>
      <c r="R111" s="9"/>
      <c r="S111" s="9"/>
      <c r="T111" s="9"/>
      <c r="U111" s="9"/>
      <c r="V111" s="9"/>
      <c r="W111" s="9" t="s">
        <v>140</v>
      </c>
      <c r="X111" s="8">
        <v>36</v>
      </c>
      <c r="Y111" s="8">
        <v>26.9</v>
      </c>
      <c r="Z111" s="9" t="s">
        <v>16</v>
      </c>
      <c r="AA111" s="9"/>
      <c r="AB111" s="9"/>
      <c r="AC111" s="8">
        <f t="shared" si="28"/>
        <v>26.9</v>
      </c>
      <c r="AD111" s="17">
        <f t="shared" si="19"/>
        <v>62.9</v>
      </c>
      <c r="AE111" s="16">
        <f t="shared" si="20"/>
        <v>7</v>
      </c>
      <c r="AF111" s="10">
        <f t="shared" si="21"/>
        <v>0.2413793103448276</v>
      </c>
      <c r="AG111" s="8">
        <f t="shared" si="29"/>
        <v>10.75</v>
      </c>
      <c r="AH111" s="10">
        <f t="shared" si="30"/>
        <v>0.66563467492260064</v>
      </c>
      <c r="AI111" s="17">
        <f t="shared" si="24"/>
        <v>17.75</v>
      </c>
      <c r="AJ111" s="11">
        <f t="shared" si="25"/>
        <v>0.60563380281690138</v>
      </c>
      <c r="AK111" s="27">
        <f t="shared" si="26"/>
        <v>1.5357142857142858</v>
      </c>
    </row>
    <row r="112" spans="1:37" x14ac:dyDescent="0.2">
      <c r="A112" s="26" t="s">
        <v>34</v>
      </c>
      <c r="B112" s="47" t="s">
        <v>34</v>
      </c>
      <c r="C112" s="32" t="s">
        <v>34</v>
      </c>
      <c r="D112" s="9"/>
      <c r="E112" s="9"/>
      <c r="F112" s="9"/>
      <c r="G112" s="9"/>
      <c r="H112" s="9"/>
      <c r="I112" s="9" t="s">
        <v>309</v>
      </c>
      <c r="J112" s="8">
        <v>29.85</v>
      </c>
      <c r="K112" s="8">
        <v>18.29</v>
      </c>
      <c r="L112" s="9" t="s">
        <v>34</v>
      </c>
      <c r="M112" s="9"/>
      <c r="N112" s="9"/>
      <c r="O112" s="8">
        <f t="shared" si="27"/>
        <v>18.29</v>
      </c>
      <c r="P112" s="17">
        <f t="shared" si="18"/>
        <v>48.14</v>
      </c>
      <c r="Q112" s="32" t="s">
        <v>34</v>
      </c>
      <c r="R112" s="9"/>
      <c r="S112" s="9"/>
      <c r="T112" s="9"/>
      <c r="U112" s="9"/>
      <c r="V112" s="9"/>
      <c r="W112" s="9" t="s">
        <v>309</v>
      </c>
      <c r="X112" s="8">
        <v>37.9</v>
      </c>
      <c r="Y112" s="8">
        <v>30.59</v>
      </c>
      <c r="Z112" s="9" t="s">
        <v>34</v>
      </c>
      <c r="AA112" s="9"/>
      <c r="AB112" s="9"/>
      <c r="AC112" s="8">
        <f t="shared" si="28"/>
        <v>30.59</v>
      </c>
      <c r="AD112" s="17">
        <f t="shared" si="19"/>
        <v>68.489999999999995</v>
      </c>
      <c r="AE112" s="16">
        <f t="shared" si="20"/>
        <v>8.0499999999999972</v>
      </c>
      <c r="AF112" s="10">
        <f t="shared" si="21"/>
        <v>0.269681742043551</v>
      </c>
      <c r="AG112" s="8">
        <f t="shared" si="29"/>
        <v>12.3</v>
      </c>
      <c r="AH112" s="10">
        <f t="shared" si="30"/>
        <v>0.67249863313285951</v>
      </c>
      <c r="AI112" s="17">
        <f t="shared" si="24"/>
        <v>20.349999999999994</v>
      </c>
      <c r="AJ112" s="11">
        <f t="shared" si="25"/>
        <v>0.60442260442260465</v>
      </c>
      <c r="AK112" s="27">
        <f t="shared" si="26"/>
        <v>1.5279503105590069</v>
      </c>
    </row>
    <row r="113" spans="1:37" x14ac:dyDescent="0.2">
      <c r="A113" s="26" t="s">
        <v>553</v>
      </c>
      <c r="B113" s="47" t="s">
        <v>28</v>
      </c>
      <c r="C113" s="32" t="s">
        <v>28</v>
      </c>
      <c r="D113" s="9"/>
      <c r="E113" s="9"/>
      <c r="F113" s="9"/>
      <c r="G113" s="9"/>
      <c r="H113" s="9"/>
      <c r="I113" s="9" t="s">
        <v>5</v>
      </c>
      <c r="J113" s="8">
        <v>22.94</v>
      </c>
      <c r="K113" s="8">
        <v>11.43</v>
      </c>
      <c r="L113" s="9" t="s">
        <v>19</v>
      </c>
      <c r="M113" s="9"/>
      <c r="N113" s="9"/>
      <c r="O113" s="8">
        <f t="shared" si="27"/>
        <v>11.43</v>
      </c>
      <c r="P113" s="17">
        <f t="shared" si="18"/>
        <v>34.370000000000005</v>
      </c>
      <c r="Q113" s="32" t="s">
        <v>28</v>
      </c>
      <c r="R113" s="9"/>
      <c r="S113" s="9"/>
      <c r="T113" s="9"/>
      <c r="U113" s="9"/>
      <c r="V113" s="9"/>
      <c r="W113" s="9" t="s">
        <v>5</v>
      </c>
      <c r="X113" s="8">
        <v>27.45</v>
      </c>
      <c r="Y113" s="8">
        <v>18.25</v>
      </c>
      <c r="Z113" s="9" t="s">
        <v>19</v>
      </c>
      <c r="AA113" s="9"/>
      <c r="AB113" s="9"/>
      <c r="AC113" s="8">
        <f t="shared" si="28"/>
        <v>18.25</v>
      </c>
      <c r="AD113" s="17">
        <f t="shared" si="19"/>
        <v>45.7</v>
      </c>
      <c r="AE113" s="16">
        <f t="shared" si="20"/>
        <v>4.509999999999998</v>
      </c>
      <c r="AF113" s="10">
        <f t="shared" si="21"/>
        <v>0.19659982563208359</v>
      </c>
      <c r="AG113" s="8">
        <f t="shared" si="29"/>
        <v>6.82</v>
      </c>
      <c r="AH113" s="10">
        <f t="shared" si="30"/>
        <v>0.59667541557305337</v>
      </c>
      <c r="AI113" s="17">
        <f t="shared" si="24"/>
        <v>11.329999999999998</v>
      </c>
      <c r="AJ113" s="11">
        <f t="shared" si="25"/>
        <v>0.6019417475728156</v>
      </c>
      <c r="AK113" s="27">
        <f t="shared" si="26"/>
        <v>1.5121951219512202</v>
      </c>
    </row>
    <row r="114" spans="1:37" x14ac:dyDescent="0.2">
      <c r="A114" s="26" t="s">
        <v>554</v>
      </c>
      <c r="B114" s="47" t="s">
        <v>22</v>
      </c>
      <c r="C114" s="32" t="s">
        <v>210</v>
      </c>
      <c r="D114" s="9" t="s">
        <v>212</v>
      </c>
      <c r="E114" s="9"/>
      <c r="F114" s="9"/>
      <c r="G114" s="9"/>
      <c r="H114" s="9"/>
      <c r="I114" s="9" t="s">
        <v>223</v>
      </c>
      <c r="J114" s="8">
        <v>18.850000000000001</v>
      </c>
      <c r="K114" s="8">
        <v>17.47</v>
      </c>
      <c r="L114" s="9" t="s">
        <v>8</v>
      </c>
      <c r="M114" s="9" t="s">
        <v>225</v>
      </c>
      <c r="N114" s="9"/>
      <c r="O114" s="8">
        <f t="shared" si="27"/>
        <v>17.47</v>
      </c>
      <c r="P114" s="17">
        <f t="shared" si="18"/>
        <v>36.32</v>
      </c>
      <c r="Q114" s="32" t="s">
        <v>210</v>
      </c>
      <c r="R114" s="9" t="s">
        <v>389</v>
      </c>
      <c r="S114" s="9"/>
      <c r="T114" s="9"/>
      <c r="U114" s="9"/>
      <c r="V114" s="9"/>
      <c r="W114" s="9" t="s">
        <v>223</v>
      </c>
      <c r="X114" s="8">
        <v>25.05</v>
      </c>
      <c r="Y114" s="8">
        <v>26.74</v>
      </c>
      <c r="Z114" s="9" t="s">
        <v>17</v>
      </c>
      <c r="AA114" s="9"/>
      <c r="AB114" s="9"/>
      <c r="AC114" s="8">
        <f t="shared" si="28"/>
        <v>26.74</v>
      </c>
      <c r="AD114" s="17">
        <f t="shared" si="19"/>
        <v>51.79</v>
      </c>
      <c r="AE114" s="16">
        <f t="shared" si="20"/>
        <v>6.1999999999999993</v>
      </c>
      <c r="AF114" s="10">
        <f t="shared" si="21"/>
        <v>0.32891246684350128</v>
      </c>
      <c r="AG114" s="8">
        <f t="shared" si="29"/>
        <v>9.27</v>
      </c>
      <c r="AH114" s="10">
        <f t="shared" si="30"/>
        <v>0.5306239267315398</v>
      </c>
      <c r="AI114" s="17">
        <f t="shared" si="24"/>
        <v>15.469999999999999</v>
      </c>
      <c r="AJ114" s="11">
        <f t="shared" si="25"/>
        <v>0.59922430510665803</v>
      </c>
      <c r="AK114" s="27">
        <f t="shared" si="26"/>
        <v>1.4951612903225808</v>
      </c>
    </row>
    <row r="115" spans="1:37" x14ac:dyDescent="0.2">
      <c r="A115" s="26" t="s">
        <v>555</v>
      </c>
      <c r="B115" s="47" t="s">
        <v>14</v>
      </c>
      <c r="C115" s="32" t="s">
        <v>124</v>
      </c>
      <c r="D115" s="9" t="s">
        <v>21</v>
      </c>
      <c r="E115" s="9"/>
      <c r="F115" s="9"/>
      <c r="G115" s="9"/>
      <c r="H115" s="9"/>
      <c r="I115" s="9" t="s">
        <v>128</v>
      </c>
      <c r="J115" s="8">
        <v>25.09</v>
      </c>
      <c r="K115" s="8">
        <v>9.76</v>
      </c>
      <c r="L115" s="9" t="s">
        <v>8</v>
      </c>
      <c r="M115" s="9" t="s">
        <v>67</v>
      </c>
      <c r="N115" s="9"/>
      <c r="O115" s="8">
        <f t="shared" si="27"/>
        <v>9.76</v>
      </c>
      <c r="P115" s="17">
        <f t="shared" si="18"/>
        <v>34.85</v>
      </c>
      <c r="Q115" s="32" t="s">
        <v>124</v>
      </c>
      <c r="R115" s="9" t="s">
        <v>21</v>
      </c>
      <c r="S115" s="9"/>
      <c r="T115" s="9"/>
      <c r="U115" s="9"/>
      <c r="V115" s="9"/>
      <c r="W115" s="9" t="s">
        <v>128</v>
      </c>
      <c r="X115" s="8">
        <v>29.13</v>
      </c>
      <c r="Y115" s="8">
        <v>15.8</v>
      </c>
      <c r="Z115" s="9" t="s">
        <v>8</v>
      </c>
      <c r="AA115" s="9" t="s">
        <v>247</v>
      </c>
      <c r="AB115" s="9"/>
      <c r="AC115" s="8">
        <f t="shared" si="28"/>
        <v>15.8</v>
      </c>
      <c r="AD115" s="17">
        <f t="shared" si="19"/>
        <v>44.93</v>
      </c>
      <c r="AE115" s="16">
        <f t="shared" si="20"/>
        <v>4.0399999999999991</v>
      </c>
      <c r="AF115" s="10">
        <f t="shared" si="21"/>
        <v>0.16102032682343559</v>
      </c>
      <c r="AG115" s="8">
        <f t="shared" si="29"/>
        <v>6.0400000000000009</v>
      </c>
      <c r="AH115" s="10">
        <f t="shared" si="30"/>
        <v>0.61885245901639352</v>
      </c>
      <c r="AI115" s="17">
        <f t="shared" si="24"/>
        <v>10.079999999999998</v>
      </c>
      <c r="AJ115" s="11">
        <f t="shared" si="25"/>
        <v>0.59920634920634941</v>
      </c>
      <c r="AK115" s="27">
        <f t="shared" si="26"/>
        <v>1.4950495049504955</v>
      </c>
    </row>
    <row r="116" spans="1:37" x14ac:dyDescent="0.2">
      <c r="A116" s="26" t="s">
        <v>555</v>
      </c>
      <c r="B116" s="47" t="s">
        <v>14</v>
      </c>
      <c r="C116" s="32" t="s">
        <v>137</v>
      </c>
      <c r="D116" s="9"/>
      <c r="E116" s="9"/>
      <c r="F116" s="9"/>
      <c r="G116" s="9"/>
      <c r="H116" s="9"/>
      <c r="I116" s="9" t="s">
        <v>138</v>
      </c>
      <c r="J116" s="8">
        <v>31</v>
      </c>
      <c r="K116" s="8">
        <v>16.5</v>
      </c>
      <c r="L116" s="9" t="s">
        <v>16</v>
      </c>
      <c r="M116" s="9"/>
      <c r="N116" s="9"/>
      <c r="O116" s="8">
        <f t="shared" si="27"/>
        <v>16.5</v>
      </c>
      <c r="P116" s="17">
        <f t="shared" si="18"/>
        <v>47.5</v>
      </c>
      <c r="Q116" s="32" t="s">
        <v>137</v>
      </c>
      <c r="R116" s="9"/>
      <c r="S116" s="9"/>
      <c r="T116" s="9"/>
      <c r="U116" s="9"/>
      <c r="V116" s="9"/>
      <c r="W116" s="9" t="s">
        <v>138</v>
      </c>
      <c r="X116" s="8">
        <v>38</v>
      </c>
      <c r="Y116" s="8">
        <v>26.9</v>
      </c>
      <c r="Z116" s="9" t="s">
        <v>16</v>
      </c>
      <c r="AA116" s="9"/>
      <c r="AB116" s="9"/>
      <c r="AC116" s="8">
        <f t="shared" si="28"/>
        <v>26.9</v>
      </c>
      <c r="AD116" s="17">
        <f t="shared" si="19"/>
        <v>64.900000000000006</v>
      </c>
      <c r="AE116" s="16">
        <f t="shared" si="20"/>
        <v>7</v>
      </c>
      <c r="AF116" s="10">
        <f t="shared" si="21"/>
        <v>0.22580645161290322</v>
      </c>
      <c r="AG116" s="8">
        <f t="shared" si="29"/>
        <v>10.399999999999999</v>
      </c>
      <c r="AH116" s="10">
        <f t="shared" si="30"/>
        <v>0.63030303030303025</v>
      </c>
      <c r="AI116" s="17">
        <f t="shared" si="24"/>
        <v>17.400000000000006</v>
      </c>
      <c r="AJ116" s="11">
        <f t="shared" si="25"/>
        <v>0.59770114942528707</v>
      </c>
      <c r="AK116" s="27">
        <f t="shared" si="26"/>
        <v>1.4857142857142855</v>
      </c>
    </row>
    <row r="117" spans="1:37" x14ac:dyDescent="0.2">
      <c r="A117" s="26" t="s">
        <v>555</v>
      </c>
      <c r="B117" s="47" t="s">
        <v>14</v>
      </c>
      <c r="C117" s="32" t="s">
        <v>137</v>
      </c>
      <c r="D117" s="9"/>
      <c r="E117" s="9"/>
      <c r="F117" s="9"/>
      <c r="G117" s="9"/>
      <c r="H117" s="9"/>
      <c r="I117" s="9" t="s">
        <v>140</v>
      </c>
      <c r="J117" s="8">
        <v>29</v>
      </c>
      <c r="K117" s="8">
        <v>16.5</v>
      </c>
      <c r="L117" s="9" t="s">
        <v>16</v>
      </c>
      <c r="M117" s="9"/>
      <c r="N117" s="9"/>
      <c r="O117" s="8">
        <f t="shared" si="27"/>
        <v>16.5</v>
      </c>
      <c r="P117" s="17">
        <f t="shared" si="18"/>
        <v>45.5</v>
      </c>
      <c r="Q117" s="32" t="s">
        <v>137</v>
      </c>
      <c r="R117" s="9"/>
      <c r="S117" s="9"/>
      <c r="T117" s="9"/>
      <c r="U117" s="9"/>
      <c r="V117" s="9"/>
      <c r="W117" s="9" t="s">
        <v>140</v>
      </c>
      <c r="X117" s="8">
        <v>36</v>
      </c>
      <c r="Y117" s="8">
        <v>26.9</v>
      </c>
      <c r="Z117" s="9" t="s">
        <v>16</v>
      </c>
      <c r="AA117" s="9"/>
      <c r="AB117" s="9"/>
      <c r="AC117" s="8">
        <f t="shared" si="28"/>
        <v>26.9</v>
      </c>
      <c r="AD117" s="17">
        <f t="shared" si="19"/>
        <v>62.9</v>
      </c>
      <c r="AE117" s="16">
        <f t="shared" si="20"/>
        <v>7</v>
      </c>
      <c r="AF117" s="10">
        <f t="shared" si="21"/>
        <v>0.2413793103448276</v>
      </c>
      <c r="AG117" s="8">
        <f t="shared" si="29"/>
        <v>10.399999999999999</v>
      </c>
      <c r="AH117" s="10">
        <f t="shared" si="30"/>
        <v>0.63030303030303025</v>
      </c>
      <c r="AI117" s="17">
        <f t="shared" si="24"/>
        <v>17.399999999999999</v>
      </c>
      <c r="AJ117" s="11">
        <f t="shared" si="25"/>
        <v>0.59770114942528729</v>
      </c>
      <c r="AK117" s="27">
        <f t="shared" si="26"/>
        <v>1.4857142857142855</v>
      </c>
    </row>
    <row r="118" spans="1:37" x14ac:dyDescent="0.2">
      <c r="A118" s="26" t="s">
        <v>25</v>
      </c>
      <c r="B118" s="47" t="s">
        <v>25</v>
      </c>
      <c r="C118" s="32" t="s">
        <v>435</v>
      </c>
      <c r="D118" s="9"/>
      <c r="E118" s="9"/>
      <c r="F118" s="9"/>
      <c r="G118" s="9"/>
      <c r="H118" s="9"/>
      <c r="I118" s="9" t="s">
        <v>451</v>
      </c>
      <c r="J118" s="8">
        <v>40.369999999999997</v>
      </c>
      <c r="K118" s="8">
        <v>18.55</v>
      </c>
      <c r="L118" s="9" t="s">
        <v>368</v>
      </c>
      <c r="M118" s="9"/>
      <c r="N118" s="9"/>
      <c r="O118" s="8">
        <f t="shared" si="27"/>
        <v>18.55</v>
      </c>
      <c r="P118" s="17">
        <f t="shared" si="18"/>
        <v>58.92</v>
      </c>
      <c r="Q118" s="32" t="s">
        <v>435</v>
      </c>
      <c r="R118" s="9"/>
      <c r="S118" s="9"/>
      <c r="T118" s="9"/>
      <c r="U118" s="9"/>
      <c r="V118" s="9"/>
      <c r="W118" s="9" t="s">
        <v>451</v>
      </c>
      <c r="X118" s="8">
        <v>50.86</v>
      </c>
      <c r="Y118" s="8">
        <v>23.55</v>
      </c>
      <c r="Z118" s="9" t="s">
        <v>368</v>
      </c>
      <c r="AA118" s="9"/>
      <c r="AB118" s="9" t="s">
        <v>570</v>
      </c>
      <c r="AC118" s="8">
        <f>SUM(Y118+(10.51))</f>
        <v>34.06</v>
      </c>
      <c r="AD118" s="17">
        <f t="shared" si="19"/>
        <v>84.92</v>
      </c>
      <c r="AE118" s="16">
        <f t="shared" si="20"/>
        <v>10.490000000000002</v>
      </c>
      <c r="AF118" s="10">
        <f t="shared" si="21"/>
        <v>0.25984642060936347</v>
      </c>
      <c r="AG118" s="8">
        <f t="shared" si="29"/>
        <v>15.510000000000002</v>
      </c>
      <c r="AH118" s="10">
        <f t="shared" si="30"/>
        <v>0.83611859838274938</v>
      </c>
      <c r="AI118" s="17">
        <f t="shared" si="24"/>
        <v>26</v>
      </c>
      <c r="AJ118" s="11">
        <f t="shared" si="25"/>
        <v>0.59653846153846157</v>
      </c>
      <c r="AK118" s="27">
        <f t="shared" si="26"/>
        <v>1.4785510009532887</v>
      </c>
    </row>
    <row r="119" spans="1:37" x14ac:dyDescent="0.2">
      <c r="A119" s="26" t="s">
        <v>34</v>
      </c>
      <c r="B119" s="47" t="s">
        <v>34</v>
      </c>
      <c r="C119" s="32" t="s">
        <v>34</v>
      </c>
      <c r="D119" s="9"/>
      <c r="E119" s="9"/>
      <c r="F119" s="9"/>
      <c r="G119" s="9"/>
      <c r="H119" s="9"/>
      <c r="I119" s="9" t="s">
        <v>272</v>
      </c>
      <c r="J119" s="8">
        <v>29.85</v>
      </c>
      <c r="K119" s="8">
        <v>18.989999999999998</v>
      </c>
      <c r="L119" s="9" t="s">
        <v>34</v>
      </c>
      <c r="M119" s="9"/>
      <c r="N119" s="9"/>
      <c r="O119" s="8">
        <f t="shared" si="27"/>
        <v>18.989999999999998</v>
      </c>
      <c r="P119" s="17">
        <f t="shared" si="18"/>
        <v>48.84</v>
      </c>
      <c r="Q119" s="32" t="s">
        <v>34</v>
      </c>
      <c r="R119" s="9"/>
      <c r="S119" s="9"/>
      <c r="T119" s="9"/>
      <c r="U119" s="9"/>
      <c r="V119" s="9"/>
      <c r="W119" s="9" t="s">
        <v>272</v>
      </c>
      <c r="X119" s="8">
        <v>37.9</v>
      </c>
      <c r="Y119" s="8">
        <v>30.59</v>
      </c>
      <c r="Z119" s="9" t="s">
        <v>34</v>
      </c>
      <c r="AA119" s="9"/>
      <c r="AB119" s="9"/>
      <c r="AC119" s="8">
        <f>Y119</f>
        <v>30.59</v>
      </c>
      <c r="AD119" s="17">
        <f t="shared" si="19"/>
        <v>68.489999999999995</v>
      </c>
      <c r="AE119" s="16">
        <f t="shared" si="20"/>
        <v>8.0499999999999972</v>
      </c>
      <c r="AF119" s="10">
        <f t="shared" si="21"/>
        <v>0.269681742043551</v>
      </c>
      <c r="AG119" s="8">
        <f t="shared" si="29"/>
        <v>11.600000000000001</v>
      </c>
      <c r="AH119" s="10">
        <f t="shared" si="30"/>
        <v>0.61084781463928395</v>
      </c>
      <c r="AI119" s="17">
        <f t="shared" si="24"/>
        <v>19.649999999999991</v>
      </c>
      <c r="AJ119" s="11">
        <f t="shared" si="25"/>
        <v>0.59033078880407153</v>
      </c>
      <c r="AK119" s="27">
        <f t="shared" si="26"/>
        <v>1.4409937888198765</v>
      </c>
    </row>
    <row r="120" spans="1:37" x14ac:dyDescent="0.2">
      <c r="A120" s="26" t="s">
        <v>25</v>
      </c>
      <c r="B120" s="47" t="s">
        <v>25</v>
      </c>
      <c r="C120" s="32" t="s">
        <v>435</v>
      </c>
      <c r="D120" s="9"/>
      <c r="E120" s="9"/>
      <c r="F120" s="9"/>
      <c r="G120" s="9"/>
      <c r="H120" s="9"/>
      <c r="I120" s="9" t="s">
        <v>450</v>
      </c>
      <c r="J120" s="8">
        <v>41.68</v>
      </c>
      <c r="K120" s="8">
        <v>18.55</v>
      </c>
      <c r="L120" s="9" t="s">
        <v>368</v>
      </c>
      <c r="M120" s="9"/>
      <c r="N120" s="9"/>
      <c r="O120" s="8">
        <f t="shared" si="27"/>
        <v>18.55</v>
      </c>
      <c r="P120" s="17">
        <f t="shared" si="18"/>
        <v>60.230000000000004</v>
      </c>
      <c r="Q120" s="32" t="s">
        <v>435</v>
      </c>
      <c r="R120" s="9"/>
      <c r="S120" s="9"/>
      <c r="T120" s="9"/>
      <c r="U120" s="9"/>
      <c r="V120" s="9"/>
      <c r="W120" s="9" t="s">
        <v>543</v>
      </c>
      <c r="X120" s="8">
        <v>52.46</v>
      </c>
      <c r="Y120" s="8">
        <v>23.55</v>
      </c>
      <c r="Z120" s="9" t="s">
        <v>368</v>
      </c>
      <c r="AA120" s="9"/>
      <c r="AB120" s="9" t="s">
        <v>569</v>
      </c>
      <c r="AC120" s="8">
        <f>SUM(Y120+(10.49))</f>
        <v>34.04</v>
      </c>
      <c r="AD120" s="17">
        <f t="shared" si="19"/>
        <v>86.5</v>
      </c>
      <c r="AE120" s="16">
        <f t="shared" si="20"/>
        <v>10.780000000000001</v>
      </c>
      <c r="AF120" s="10">
        <f t="shared" si="21"/>
        <v>0.25863723608445299</v>
      </c>
      <c r="AG120" s="8">
        <f t="shared" si="29"/>
        <v>15.489999999999998</v>
      </c>
      <c r="AH120" s="10">
        <f t="shared" si="30"/>
        <v>0.83504043126684624</v>
      </c>
      <c r="AI120" s="17">
        <f t="shared" si="24"/>
        <v>26.269999999999996</v>
      </c>
      <c r="AJ120" s="11">
        <f t="shared" si="25"/>
        <v>0.58964598401218127</v>
      </c>
      <c r="AK120" s="27">
        <f t="shared" si="26"/>
        <v>1.4369202226345081</v>
      </c>
    </row>
    <row r="121" spans="1:37" x14ac:dyDescent="0.2">
      <c r="A121" s="26" t="s">
        <v>34</v>
      </c>
      <c r="B121" s="47" t="s">
        <v>34</v>
      </c>
      <c r="C121" s="32" t="s">
        <v>34</v>
      </c>
      <c r="D121" s="9"/>
      <c r="E121" s="9"/>
      <c r="F121" s="9"/>
      <c r="G121" s="9"/>
      <c r="H121" s="9"/>
      <c r="I121" s="9" t="s">
        <v>152</v>
      </c>
      <c r="J121" s="8">
        <v>37.369999999999997</v>
      </c>
      <c r="K121" s="8">
        <v>24.02</v>
      </c>
      <c r="L121" s="9" t="s">
        <v>34</v>
      </c>
      <c r="M121" s="9" t="s">
        <v>160</v>
      </c>
      <c r="N121" s="9"/>
      <c r="O121" s="8">
        <f t="shared" si="27"/>
        <v>24.02</v>
      </c>
      <c r="P121" s="17">
        <f t="shared" si="18"/>
        <v>61.39</v>
      </c>
      <c r="Q121" s="32" t="s">
        <v>34</v>
      </c>
      <c r="R121" s="9"/>
      <c r="S121" s="9"/>
      <c r="T121" s="9"/>
      <c r="U121" s="9"/>
      <c r="V121" s="9"/>
      <c r="W121" s="9" t="s">
        <v>152</v>
      </c>
      <c r="X121" s="8">
        <v>45.28</v>
      </c>
      <c r="Y121" s="8">
        <v>35.31</v>
      </c>
      <c r="Z121" s="9" t="s">
        <v>34</v>
      </c>
      <c r="AA121" s="9" t="s">
        <v>160</v>
      </c>
      <c r="AB121" s="9"/>
      <c r="AC121" s="8">
        <f t="shared" ref="AC121:AC136" si="31">Y121</f>
        <v>35.31</v>
      </c>
      <c r="AD121" s="17">
        <f t="shared" si="19"/>
        <v>80.59</v>
      </c>
      <c r="AE121" s="16">
        <f t="shared" si="20"/>
        <v>7.9100000000000037</v>
      </c>
      <c r="AF121" s="10">
        <f t="shared" si="21"/>
        <v>0.21166711265721178</v>
      </c>
      <c r="AG121" s="8">
        <f t="shared" si="29"/>
        <v>11.290000000000003</v>
      </c>
      <c r="AH121" s="10">
        <f t="shared" si="30"/>
        <v>0.47002497918401343</v>
      </c>
      <c r="AI121" s="17">
        <f t="shared" si="24"/>
        <v>19.200000000000003</v>
      </c>
      <c r="AJ121" s="11">
        <f t="shared" si="25"/>
        <v>0.58802083333333344</v>
      </c>
      <c r="AK121" s="27">
        <f t="shared" si="26"/>
        <v>1.4273072060682677</v>
      </c>
    </row>
    <row r="122" spans="1:37" x14ac:dyDescent="0.2">
      <c r="A122" s="26" t="s">
        <v>25</v>
      </c>
      <c r="B122" s="47" t="s">
        <v>25</v>
      </c>
      <c r="C122" s="32" t="s">
        <v>26</v>
      </c>
      <c r="D122" s="9"/>
      <c r="E122" s="9"/>
      <c r="F122" s="9"/>
      <c r="G122" s="9"/>
      <c r="H122" s="9"/>
      <c r="I122" s="9" t="s">
        <v>461</v>
      </c>
      <c r="J122" s="8">
        <v>35.65</v>
      </c>
      <c r="K122" s="8">
        <v>27.29</v>
      </c>
      <c r="L122" s="9" t="s">
        <v>27</v>
      </c>
      <c r="M122" s="9"/>
      <c r="N122" s="9"/>
      <c r="O122" s="8">
        <f t="shared" si="27"/>
        <v>27.29</v>
      </c>
      <c r="P122" s="17">
        <f t="shared" si="18"/>
        <v>62.94</v>
      </c>
      <c r="Q122" s="32" t="s">
        <v>26</v>
      </c>
      <c r="R122" s="9"/>
      <c r="S122" s="9"/>
      <c r="T122" s="9"/>
      <c r="U122" s="9"/>
      <c r="V122" s="9"/>
      <c r="W122" s="9" t="s">
        <v>461</v>
      </c>
      <c r="X122" s="8">
        <v>42.23</v>
      </c>
      <c r="Y122" s="8">
        <v>36.65</v>
      </c>
      <c r="Z122" s="9" t="s">
        <v>27</v>
      </c>
      <c r="AA122" s="9"/>
      <c r="AB122" s="9"/>
      <c r="AC122" s="8">
        <f t="shared" si="31"/>
        <v>36.65</v>
      </c>
      <c r="AD122" s="17">
        <f t="shared" si="19"/>
        <v>78.88</v>
      </c>
      <c r="AE122" s="16">
        <f t="shared" si="20"/>
        <v>6.5799999999999983</v>
      </c>
      <c r="AF122" s="10">
        <f t="shared" si="21"/>
        <v>0.1845722300140252</v>
      </c>
      <c r="AG122" s="8">
        <f t="shared" si="29"/>
        <v>9.36</v>
      </c>
      <c r="AH122" s="10">
        <f t="shared" si="30"/>
        <v>0.34298277757420298</v>
      </c>
      <c r="AI122" s="17">
        <f t="shared" si="24"/>
        <v>15.939999999999998</v>
      </c>
      <c r="AJ122" s="11">
        <f t="shared" si="25"/>
        <v>0.58720200752823093</v>
      </c>
      <c r="AK122" s="27">
        <f t="shared" si="26"/>
        <v>1.4224924012158058</v>
      </c>
    </row>
    <row r="123" spans="1:37" x14ac:dyDescent="0.2">
      <c r="A123" s="26" t="s">
        <v>555</v>
      </c>
      <c r="B123" s="47" t="s">
        <v>14</v>
      </c>
      <c r="C123" s="32" t="s">
        <v>130</v>
      </c>
      <c r="D123" s="9" t="s">
        <v>131</v>
      </c>
      <c r="E123" s="9"/>
      <c r="F123" s="9"/>
      <c r="G123" s="9"/>
      <c r="H123" s="9"/>
      <c r="I123" s="9" t="s">
        <v>133</v>
      </c>
      <c r="J123" s="8">
        <v>29.66</v>
      </c>
      <c r="K123" s="8">
        <v>19.760000000000002</v>
      </c>
      <c r="L123" s="9" t="s">
        <v>16</v>
      </c>
      <c r="M123" s="9"/>
      <c r="N123" s="9"/>
      <c r="O123" s="8">
        <f t="shared" si="27"/>
        <v>19.760000000000002</v>
      </c>
      <c r="P123" s="17">
        <f t="shared" si="18"/>
        <v>49.42</v>
      </c>
      <c r="Q123" s="32" t="s">
        <v>130</v>
      </c>
      <c r="R123" s="9" t="s">
        <v>131</v>
      </c>
      <c r="S123" s="9"/>
      <c r="T123" s="9"/>
      <c r="U123" s="9"/>
      <c r="V123" s="9"/>
      <c r="W123" s="9" t="s">
        <v>133</v>
      </c>
      <c r="X123" s="8">
        <v>36.11</v>
      </c>
      <c r="Y123" s="8">
        <v>28.9</v>
      </c>
      <c r="Z123" s="9" t="s">
        <v>9</v>
      </c>
      <c r="AA123" s="9"/>
      <c r="AB123" s="9"/>
      <c r="AC123" s="8">
        <f t="shared" si="31"/>
        <v>28.9</v>
      </c>
      <c r="AD123" s="17">
        <f t="shared" si="19"/>
        <v>65.009999999999991</v>
      </c>
      <c r="AE123" s="16">
        <f t="shared" si="20"/>
        <v>6.4499999999999993</v>
      </c>
      <c r="AF123" s="10">
        <f t="shared" si="21"/>
        <v>0.21746459878624408</v>
      </c>
      <c r="AG123" s="8">
        <f t="shared" si="29"/>
        <v>9.139999999999997</v>
      </c>
      <c r="AH123" s="10">
        <f t="shared" si="30"/>
        <v>0.46255060728744918</v>
      </c>
      <c r="AI123" s="17">
        <f t="shared" si="24"/>
        <v>15.589999999999989</v>
      </c>
      <c r="AJ123" s="11">
        <f t="shared" si="25"/>
        <v>0.58627325208466985</v>
      </c>
      <c r="AK123" s="27">
        <f t="shared" si="26"/>
        <v>1.4170542635658911</v>
      </c>
    </row>
    <row r="124" spans="1:37" x14ac:dyDescent="0.2">
      <c r="A124" s="26" t="s">
        <v>554</v>
      </c>
      <c r="B124" s="47" t="s">
        <v>22</v>
      </c>
      <c r="C124" s="32" t="s">
        <v>210</v>
      </c>
      <c r="D124" s="9" t="s">
        <v>212</v>
      </c>
      <c r="E124" s="9"/>
      <c r="F124" s="9"/>
      <c r="G124" s="9"/>
      <c r="H124" s="9"/>
      <c r="I124" s="9" t="s">
        <v>220</v>
      </c>
      <c r="J124" s="8">
        <v>22.91</v>
      </c>
      <c r="K124" s="8">
        <v>17.47</v>
      </c>
      <c r="L124" s="9" t="s">
        <v>8</v>
      </c>
      <c r="M124" s="9" t="s">
        <v>221</v>
      </c>
      <c r="N124" s="9"/>
      <c r="O124" s="8">
        <f t="shared" si="27"/>
        <v>17.47</v>
      </c>
      <c r="P124" s="17">
        <f t="shared" si="18"/>
        <v>40.379999999999995</v>
      </c>
      <c r="Q124" s="32" t="s">
        <v>210</v>
      </c>
      <c r="R124" s="9" t="s">
        <v>389</v>
      </c>
      <c r="S124" s="9"/>
      <c r="T124" s="9"/>
      <c r="U124" s="9"/>
      <c r="V124" s="9"/>
      <c r="W124" s="9" t="s">
        <v>220</v>
      </c>
      <c r="X124" s="8">
        <v>29.48</v>
      </c>
      <c r="Y124" s="8">
        <v>26.74</v>
      </c>
      <c r="Z124" s="9" t="s">
        <v>17</v>
      </c>
      <c r="AA124" s="9"/>
      <c r="AB124" s="9"/>
      <c r="AC124" s="8">
        <f t="shared" si="31"/>
        <v>26.74</v>
      </c>
      <c r="AD124" s="17">
        <f t="shared" si="19"/>
        <v>56.22</v>
      </c>
      <c r="AE124" s="16">
        <f t="shared" si="20"/>
        <v>6.57</v>
      </c>
      <c r="AF124" s="10">
        <f t="shared" si="21"/>
        <v>0.28677433435181143</v>
      </c>
      <c r="AG124" s="8">
        <f t="shared" si="29"/>
        <v>9.27</v>
      </c>
      <c r="AH124" s="10">
        <f t="shared" si="30"/>
        <v>0.5306239267315398</v>
      </c>
      <c r="AI124" s="17">
        <f t="shared" si="24"/>
        <v>15.840000000000003</v>
      </c>
      <c r="AJ124" s="11">
        <f t="shared" si="25"/>
        <v>0.5852272727272726</v>
      </c>
      <c r="AK124" s="27">
        <f t="shared" si="26"/>
        <v>1.4109589041095889</v>
      </c>
    </row>
    <row r="125" spans="1:37" x14ac:dyDescent="0.2">
      <c r="A125" s="26" t="s">
        <v>552</v>
      </c>
      <c r="B125" s="47" t="s">
        <v>10</v>
      </c>
      <c r="C125" s="32" t="s">
        <v>20</v>
      </c>
      <c r="D125" s="9"/>
      <c r="E125" s="9"/>
      <c r="F125" s="9"/>
      <c r="G125" s="9"/>
      <c r="H125" s="9"/>
      <c r="I125" s="9" t="s">
        <v>5</v>
      </c>
      <c r="J125" s="8">
        <v>29.3</v>
      </c>
      <c r="K125" s="8">
        <v>17.46</v>
      </c>
      <c r="L125" s="9" t="s">
        <v>18</v>
      </c>
      <c r="M125" s="9"/>
      <c r="N125" s="9"/>
      <c r="O125" s="8">
        <f t="shared" si="27"/>
        <v>17.46</v>
      </c>
      <c r="P125" s="17">
        <f t="shared" si="18"/>
        <v>46.760000000000005</v>
      </c>
      <c r="Q125" s="32" t="s">
        <v>11</v>
      </c>
      <c r="R125" s="9"/>
      <c r="S125" s="9"/>
      <c r="T125" s="9"/>
      <c r="U125" s="9"/>
      <c r="V125" s="9"/>
      <c r="W125" s="9" t="s">
        <v>5</v>
      </c>
      <c r="X125" s="8">
        <v>36.090000000000003</v>
      </c>
      <c r="Y125" s="8">
        <v>26.88</v>
      </c>
      <c r="Z125" s="9" t="s">
        <v>12</v>
      </c>
      <c r="AA125" s="9"/>
      <c r="AB125" s="9"/>
      <c r="AC125" s="8">
        <f t="shared" si="31"/>
        <v>26.88</v>
      </c>
      <c r="AD125" s="17">
        <f t="shared" si="19"/>
        <v>62.97</v>
      </c>
      <c r="AE125" s="16">
        <f t="shared" si="20"/>
        <v>6.7900000000000027</v>
      </c>
      <c r="AF125" s="10">
        <f t="shared" si="21"/>
        <v>0.23174061433447107</v>
      </c>
      <c r="AG125" s="8">
        <f t="shared" si="29"/>
        <v>9.4199999999999982</v>
      </c>
      <c r="AH125" s="10">
        <f t="shared" si="30"/>
        <v>0.53951890034364247</v>
      </c>
      <c r="AI125" s="17">
        <f t="shared" si="24"/>
        <v>16.209999999999994</v>
      </c>
      <c r="AJ125" s="11">
        <f t="shared" si="25"/>
        <v>0.58112276372609506</v>
      </c>
      <c r="AK125" s="27">
        <f t="shared" si="26"/>
        <v>1.3873343151693658</v>
      </c>
    </row>
    <row r="126" spans="1:37" x14ac:dyDescent="0.2">
      <c r="A126" s="26" t="s">
        <v>34</v>
      </c>
      <c r="B126" s="47" t="s">
        <v>34</v>
      </c>
      <c r="C126" s="32" t="s">
        <v>34</v>
      </c>
      <c r="D126" s="9"/>
      <c r="E126" s="9"/>
      <c r="F126" s="9"/>
      <c r="G126" s="9"/>
      <c r="H126" s="9"/>
      <c r="I126" s="9" t="s">
        <v>207</v>
      </c>
      <c r="J126" s="8">
        <v>39.700000000000003</v>
      </c>
      <c r="K126" s="8">
        <v>22.53</v>
      </c>
      <c r="L126" s="9" t="s">
        <v>34</v>
      </c>
      <c r="M126" s="9"/>
      <c r="N126" s="9"/>
      <c r="O126" s="8">
        <f t="shared" si="27"/>
        <v>22.53</v>
      </c>
      <c r="P126" s="17">
        <f t="shared" si="18"/>
        <v>62.230000000000004</v>
      </c>
      <c r="Q126" s="32" t="s">
        <v>34</v>
      </c>
      <c r="R126" s="9"/>
      <c r="S126" s="9"/>
      <c r="T126" s="9"/>
      <c r="U126" s="9"/>
      <c r="V126" s="9"/>
      <c r="W126" s="9" t="s">
        <v>207</v>
      </c>
      <c r="X126" s="8">
        <v>46.69</v>
      </c>
      <c r="Y126" s="8">
        <v>32.15</v>
      </c>
      <c r="Z126" s="9" t="s">
        <v>34</v>
      </c>
      <c r="AA126" s="9"/>
      <c r="AB126" s="9"/>
      <c r="AC126" s="8">
        <f t="shared" si="31"/>
        <v>32.15</v>
      </c>
      <c r="AD126" s="17">
        <f t="shared" si="19"/>
        <v>78.84</v>
      </c>
      <c r="AE126" s="16">
        <f t="shared" si="20"/>
        <v>6.9899999999999949</v>
      </c>
      <c r="AF126" s="10">
        <f t="shared" si="21"/>
        <v>0.17607052896725425</v>
      </c>
      <c r="AG126" s="8">
        <f t="shared" si="29"/>
        <v>9.6199999999999974</v>
      </c>
      <c r="AH126" s="10">
        <f t="shared" si="30"/>
        <v>0.42698624056813123</v>
      </c>
      <c r="AI126" s="17">
        <f t="shared" si="24"/>
        <v>16.61</v>
      </c>
      <c r="AJ126" s="11">
        <f t="shared" si="25"/>
        <v>0.57916917519566513</v>
      </c>
      <c r="AK126" s="27">
        <f t="shared" si="26"/>
        <v>1.3762517882689562</v>
      </c>
    </row>
    <row r="127" spans="1:37" x14ac:dyDescent="0.2">
      <c r="A127" s="26" t="s">
        <v>555</v>
      </c>
      <c r="B127" s="47" t="s">
        <v>14</v>
      </c>
      <c r="C127" s="32" t="s">
        <v>130</v>
      </c>
      <c r="D127" s="9" t="s">
        <v>131</v>
      </c>
      <c r="E127" s="9"/>
      <c r="F127" s="9"/>
      <c r="G127" s="9"/>
      <c r="H127" s="9"/>
      <c r="I127" s="9" t="s">
        <v>135</v>
      </c>
      <c r="J127" s="8">
        <v>29.91</v>
      </c>
      <c r="K127" s="8">
        <v>19.760000000000002</v>
      </c>
      <c r="L127" s="9" t="s">
        <v>16</v>
      </c>
      <c r="M127" s="9"/>
      <c r="N127" s="9"/>
      <c r="O127" s="8">
        <f t="shared" si="27"/>
        <v>19.760000000000002</v>
      </c>
      <c r="P127" s="17">
        <f t="shared" si="18"/>
        <v>49.67</v>
      </c>
      <c r="Q127" s="32" t="s">
        <v>130</v>
      </c>
      <c r="R127" s="9" t="s">
        <v>131</v>
      </c>
      <c r="S127" s="9"/>
      <c r="T127" s="9"/>
      <c r="U127" s="9"/>
      <c r="V127" s="9"/>
      <c r="W127" s="9" t="s">
        <v>135</v>
      </c>
      <c r="X127" s="8">
        <v>36.61</v>
      </c>
      <c r="Y127" s="8">
        <v>28.9</v>
      </c>
      <c r="Z127" s="9" t="s">
        <v>9</v>
      </c>
      <c r="AA127" s="9"/>
      <c r="AB127" s="9"/>
      <c r="AC127" s="8">
        <f t="shared" si="31"/>
        <v>28.9</v>
      </c>
      <c r="AD127" s="17">
        <f t="shared" si="19"/>
        <v>65.509999999999991</v>
      </c>
      <c r="AE127" s="16">
        <f t="shared" si="20"/>
        <v>6.6999999999999993</v>
      </c>
      <c r="AF127" s="10">
        <f t="shared" si="21"/>
        <v>0.22400534938147773</v>
      </c>
      <c r="AG127" s="8">
        <f t="shared" si="29"/>
        <v>9.139999999999997</v>
      </c>
      <c r="AH127" s="10">
        <f t="shared" si="30"/>
        <v>0.46255060728744918</v>
      </c>
      <c r="AI127" s="17">
        <f t="shared" si="24"/>
        <v>15.839999999999989</v>
      </c>
      <c r="AJ127" s="11">
        <f t="shared" si="25"/>
        <v>0.57702020202020221</v>
      </c>
      <c r="AK127" s="27">
        <f t="shared" si="26"/>
        <v>1.3641791044776117</v>
      </c>
    </row>
    <row r="128" spans="1:37" x14ac:dyDescent="0.2">
      <c r="A128" s="26" t="s">
        <v>555</v>
      </c>
      <c r="B128" s="47" t="s">
        <v>14</v>
      </c>
      <c r="C128" s="32" t="s">
        <v>130</v>
      </c>
      <c r="D128" s="9" t="s">
        <v>131</v>
      </c>
      <c r="E128" s="9"/>
      <c r="F128" s="9"/>
      <c r="G128" s="9"/>
      <c r="H128" s="9"/>
      <c r="I128" s="9" t="s">
        <v>78</v>
      </c>
      <c r="J128" s="8">
        <v>28.91</v>
      </c>
      <c r="K128" s="8">
        <v>19.760000000000002</v>
      </c>
      <c r="L128" s="9" t="s">
        <v>16</v>
      </c>
      <c r="M128" s="9"/>
      <c r="N128" s="9"/>
      <c r="O128" s="8">
        <f t="shared" si="27"/>
        <v>19.760000000000002</v>
      </c>
      <c r="P128" s="17">
        <f t="shared" si="18"/>
        <v>48.67</v>
      </c>
      <c r="Q128" s="32" t="s">
        <v>130</v>
      </c>
      <c r="R128" s="9" t="s">
        <v>131</v>
      </c>
      <c r="S128" s="9"/>
      <c r="T128" s="9"/>
      <c r="U128" s="9"/>
      <c r="V128" s="9"/>
      <c r="W128" s="9" t="s">
        <v>78</v>
      </c>
      <c r="X128" s="8">
        <v>35.61</v>
      </c>
      <c r="Y128" s="8">
        <v>28.9</v>
      </c>
      <c r="Z128" s="9" t="s">
        <v>9</v>
      </c>
      <c r="AA128" s="9" t="s">
        <v>258</v>
      </c>
      <c r="AB128" s="9"/>
      <c r="AC128" s="8">
        <f t="shared" si="31"/>
        <v>28.9</v>
      </c>
      <c r="AD128" s="17">
        <f t="shared" si="19"/>
        <v>64.509999999999991</v>
      </c>
      <c r="AE128" s="16">
        <f t="shared" si="20"/>
        <v>6.6999999999999993</v>
      </c>
      <c r="AF128" s="10">
        <f t="shared" si="21"/>
        <v>0.23175371843652712</v>
      </c>
      <c r="AG128" s="8">
        <f t="shared" si="29"/>
        <v>9.139999999999997</v>
      </c>
      <c r="AH128" s="10">
        <f t="shared" si="30"/>
        <v>0.46255060728744918</v>
      </c>
      <c r="AI128" s="17">
        <f t="shared" si="24"/>
        <v>15.839999999999989</v>
      </c>
      <c r="AJ128" s="11">
        <f t="shared" si="25"/>
        <v>0.57702020202020221</v>
      </c>
      <c r="AK128" s="27">
        <f t="shared" si="26"/>
        <v>1.3641791044776117</v>
      </c>
    </row>
    <row r="129" spans="1:37" x14ac:dyDescent="0.2">
      <c r="A129" s="26" t="s">
        <v>554</v>
      </c>
      <c r="B129" s="47" t="s">
        <v>22</v>
      </c>
      <c r="C129" s="32" t="s">
        <v>210</v>
      </c>
      <c r="D129" s="9" t="s">
        <v>212</v>
      </c>
      <c r="E129" s="9"/>
      <c r="F129" s="9"/>
      <c r="G129" s="9"/>
      <c r="H129" s="9"/>
      <c r="I129" s="9" t="s">
        <v>217</v>
      </c>
      <c r="J129" s="8">
        <v>25.3</v>
      </c>
      <c r="K129" s="8">
        <v>17.47</v>
      </c>
      <c r="L129" s="9" t="s">
        <v>8</v>
      </c>
      <c r="M129" s="9" t="s">
        <v>218</v>
      </c>
      <c r="N129" s="9"/>
      <c r="O129" s="8">
        <f t="shared" si="27"/>
        <v>17.47</v>
      </c>
      <c r="P129" s="17">
        <f t="shared" si="18"/>
        <v>42.769999999999996</v>
      </c>
      <c r="Q129" s="32" t="s">
        <v>210</v>
      </c>
      <c r="R129" s="9" t="s">
        <v>389</v>
      </c>
      <c r="S129" s="9"/>
      <c r="T129" s="9"/>
      <c r="U129" s="9"/>
      <c r="V129" s="9"/>
      <c r="W129" s="9" t="s">
        <v>217</v>
      </c>
      <c r="X129" s="8">
        <v>32.1</v>
      </c>
      <c r="Y129" s="8">
        <v>26.74</v>
      </c>
      <c r="Z129" s="9" t="s">
        <v>17</v>
      </c>
      <c r="AA129" s="9"/>
      <c r="AB129" s="9"/>
      <c r="AC129" s="8">
        <f t="shared" si="31"/>
        <v>26.74</v>
      </c>
      <c r="AD129" s="17">
        <f t="shared" si="19"/>
        <v>58.84</v>
      </c>
      <c r="AE129" s="16">
        <f t="shared" si="20"/>
        <v>6.8000000000000007</v>
      </c>
      <c r="AF129" s="10">
        <f t="shared" si="21"/>
        <v>0.26877470355731226</v>
      </c>
      <c r="AG129" s="8">
        <f t="shared" si="29"/>
        <v>9.27</v>
      </c>
      <c r="AH129" s="10">
        <f t="shared" si="30"/>
        <v>0.5306239267315398</v>
      </c>
      <c r="AI129" s="17">
        <f t="shared" si="24"/>
        <v>16.070000000000007</v>
      </c>
      <c r="AJ129" s="11">
        <f t="shared" si="25"/>
        <v>0.576851275668948</v>
      </c>
      <c r="AK129" s="27">
        <f t="shared" si="26"/>
        <v>1.3632352941176469</v>
      </c>
    </row>
    <row r="130" spans="1:37" x14ac:dyDescent="0.2">
      <c r="A130" s="26" t="s">
        <v>555</v>
      </c>
      <c r="B130" s="47" t="s">
        <v>14</v>
      </c>
      <c r="C130" s="32" t="s">
        <v>130</v>
      </c>
      <c r="D130" s="9" t="s">
        <v>131</v>
      </c>
      <c r="E130" s="9"/>
      <c r="F130" s="9"/>
      <c r="G130" s="9"/>
      <c r="H130" s="9"/>
      <c r="I130" s="9" t="s">
        <v>81</v>
      </c>
      <c r="J130" s="8">
        <v>24.41</v>
      </c>
      <c r="K130" s="8">
        <v>19.760000000000002</v>
      </c>
      <c r="L130" s="9" t="s">
        <v>16</v>
      </c>
      <c r="M130" s="9"/>
      <c r="N130" s="9"/>
      <c r="O130" s="8">
        <f t="shared" si="27"/>
        <v>19.760000000000002</v>
      </c>
      <c r="P130" s="17">
        <f t="shared" si="18"/>
        <v>44.17</v>
      </c>
      <c r="Q130" s="32" t="s">
        <v>130</v>
      </c>
      <c r="R130" s="9" t="s">
        <v>131</v>
      </c>
      <c r="S130" s="9"/>
      <c r="T130" s="9"/>
      <c r="U130" s="9"/>
      <c r="V130" s="9"/>
      <c r="W130" s="9" t="s">
        <v>81</v>
      </c>
      <c r="X130" s="8">
        <v>31.13</v>
      </c>
      <c r="Y130" s="8">
        <v>28.9</v>
      </c>
      <c r="Z130" s="9" t="s">
        <v>9</v>
      </c>
      <c r="AA130" s="9" t="s">
        <v>267</v>
      </c>
      <c r="AB130" s="9"/>
      <c r="AC130" s="8">
        <f t="shared" si="31"/>
        <v>28.9</v>
      </c>
      <c r="AD130" s="17">
        <f t="shared" si="19"/>
        <v>60.03</v>
      </c>
      <c r="AE130" s="16">
        <f t="shared" si="20"/>
        <v>6.7199999999999989</v>
      </c>
      <c r="AF130" s="10">
        <f t="shared" si="21"/>
        <v>0.27529700942236784</v>
      </c>
      <c r="AG130" s="8">
        <f t="shared" si="29"/>
        <v>9.139999999999997</v>
      </c>
      <c r="AH130" s="10">
        <f t="shared" si="30"/>
        <v>0.46255060728744918</v>
      </c>
      <c r="AI130" s="17">
        <f t="shared" si="24"/>
        <v>15.86</v>
      </c>
      <c r="AJ130" s="11">
        <f t="shared" si="25"/>
        <v>0.5762925598991171</v>
      </c>
      <c r="AK130" s="27">
        <f t="shared" si="26"/>
        <v>1.3601190476190474</v>
      </c>
    </row>
    <row r="131" spans="1:37" x14ac:dyDescent="0.2">
      <c r="A131" s="26" t="s">
        <v>555</v>
      </c>
      <c r="B131" s="47" t="s">
        <v>14</v>
      </c>
      <c r="C131" s="32" t="s">
        <v>130</v>
      </c>
      <c r="D131" s="9" t="s">
        <v>131</v>
      </c>
      <c r="E131" s="9"/>
      <c r="F131" s="9"/>
      <c r="G131" s="9"/>
      <c r="H131" s="9"/>
      <c r="I131" s="9" t="s">
        <v>74</v>
      </c>
      <c r="J131" s="8">
        <v>29.98</v>
      </c>
      <c r="K131" s="8">
        <v>19.760000000000002</v>
      </c>
      <c r="L131" s="9" t="s">
        <v>16</v>
      </c>
      <c r="M131" s="9"/>
      <c r="N131" s="9"/>
      <c r="O131" s="8">
        <f t="shared" si="27"/>
        <v>19.760000000000002</v>
      </c>
      <c r="P131" s="17">
        <f t="shared" si="18"/>
        <v>49.74</v>
      </c>
      <c r="Q131" s="32" t="s">
        <v>130</v>
      </c>
      <c r="R131" s="9" t="s">
        <v>131</v>
      </c>
      <c r="S131" s="9"/>
      <c r="T131" s="9"/>
      <c r="U131" s="9"/>
      <c r="V131" s="9"/>
      <c r="W131" s="9" t="s">
        <v>74</v>
      </c>
      <c r="X131" s="8">
        <v>36.700000000000003</v>
      </c>
      <c r="Y131" s="8">
        <v>28.9</v>
      </c>
      <c r="Z131" s="9" t="s">
        <v>9</v>
      </c>
      <c r="AA131" s="9"/>
      <c r="AB131" s="9"/>
      <c r="AC131" s="8">
        <f t="shared" si="31"/>
        <v>28.9</v>
      </c>
      <c r="AD131" s="17">
        <f t="shared" si="19"/>
        <v>65.599999999999994</v>
      </c>
      <c r="AE131" s="16">
        <f t="shared" si="20"/>
        <v>6.7200000000000024</v>
      </c>
      <c r="AF131" s="10">
        <f t="shared" si="21"/>
        <v>0.22414943295530362</v>
      </c>
      <c r="AG131" s="8">
        <f t="shared" si="29"/>
        <v>9.139999999999997</v>
      </c>
      <c r="AH131" s="10">
        <f t="shared" si="30"/>
        <v>0.46255060728744918</v>
      </c>
      <c r="AI131" s="17">
        <f t="shared" si="24"/>
        <v>15.859999999999992</v>
      </c>
      <c r="AJ131" s="11">
        <f t="shared" si="25"/>
        <v>0.57629255989911732</v>
      </c>
      <c r="AK131" s="27">
        <f t="shared" si="26"/>
        <v>1.3601190476190468</v>
      </c>
    </row>
    <row r="132" spans="1:37" x14ac:dyDescent="0.2">
      <c r="A132" s="26" t="s">
        <v>555</v>
      </c>
      <c r="B132" s="47" t="s">
        <v>14</v>
      </c>
      <c r="C132" s="32" t="s">
        <v>130</v>
      </c>
      <c r="D132" s="9" t="s">
        <v>131</v>
      </c>
      <c r="E132" s="9"/>
      <c r="F132" s="9"/>
      <c r="G132" s="9"/>
      <c r="H132" s="9"/>
      <c r="I132" s="9" t="s">
        <v>132</v>
      </c>
      <c r="J132" s="8">
        <v>29.34</v>
      </c>
      <c r="K132" s="8">
        <v>19.760000000000002</v>
      </c>
      <c r="L132" s="9" t="s">
        <v>16</v>
      </c>
      <c r="M132" s="9"/>
      <c r="N132" s="9"/>
      <c r="O132" s="8">
        <f t="shared" si="27"/>
        <v>19.760000000000002</v>
      </c>
      <c r="P132" s="17">
        <f t="shared" si="18"/>
        <v>49.1</v>
      </c>
      <c r="Q132" s="32" t="s">
        <v>130</v>
      </c>
      <c r="R132" s="9" t="s">
        <v>131</v>
      </c>
      <c r="S132" s="9"/>
      <c r="T132" s="9"/>
      <c r="U132" s="9"/>
      <c r="V132" s="9"/>
      <c r="W132" s="9" t="s">
        <v>132</v>
      </c>
      <c r="X132" s="8">
        <v>36.06</v>
      </c>
      <c r="Y132" s="8">
        <v>28.9</v>
      </c>
      <c r="Z132" s="9" t="s">
        <v>9</v>
      </c>
      <c r="AA132" s="9"/>
      <c r="AB132" s="9"/>
      <c r="AC132" s="8">
        <f t="shared" si="31"/>
        <v>28.9</v>
      </c>
      <c r="AD132" s="17">
        <f t="shared" si="19"/>
        <v>64.960000000000008</v>
      </c>
      <c r="AE132" s="16">
        <f t="shared" si="20"/>
        <v>6.7200000000000024</v>
      </c>
      <c r="AF132" s="10">
        <f t="shared" si="21"/>
        <v>0.22903885480572606</v>
      </c>
      <c r="AG132" s="8">
        <f t="shared" si="29"/>
        <v>9.139999999999997</v>
      </c>
      <c r="AH132" s="10">
        <f t="shared" si="30"/>
        <v>0.46255060728744918</v>
      </c>
      <c r="AI132" s="17">
        <f t="shared" si="24"/>
        <v>15.860000000000007</v>
      </c>
      <c r="AJ132" s="11">
        <f t="shared" si="25"/>
        <v>0.57629255989911687</v>
      </c>
      <c r="AK132" s="27">
        <f t="shared" si="26"/>
        <v>1.3601190476190468</v>
      </c>
    </row>
    <row r="133" spans="1:37" x14ac:dyDescent="0.2">
      <c r="A133" s="26" t="s">
        <v>3</v>
      </c>
      <c r="B133" s="47" t="s">
        <v>3</v>
      </c>
      <c r="C133" s="32" t="s">
        <v>94</v>
      </c>
      <c r="D133" s="9"/>
      <c r="E133" s="9"/>
      <c r="F133" s="9"/>
      <c r="G133" s="9"/>
      <c r="H133" s="9"/>
      <c r="I133" s="9" t="s">
        <v>80</v>
      </c>
      <c r="J133" s="8">
        <v>22.65</v>
      </c>
      <c r="K133" s="8">
        <v>10.119999999999999</v>
      </c>
      <c r="L133" s="9" t="s">
        <v>13</v>
      </c>
      <c r="M133" s="9" t="s">
        <v>95</v>
      </c>
      <c r="N133" s="9"/>
      <c r="O133" s="8">
        <f t="shared" si="27"/>
        <v>10.119999999999999</v>
      </c>
      <c r="P133" s="17">
        <f t="shared" si="18"/>
        <v>32.769999999999996</v>
      </c>
      <c r="Q133" s="32" t="s">
        <v>94</v>
      </c>
      <c r="R133" s="9"/>
      <c r="S133" s="9"/>
      <c r="T133" s="9"/>
      <c r="U133" s="9"/>
      <c r="V133" s="9"/>
      <c r="W133" s="9" t="s">
        <v>80</v>
      </c>
      <c r="X133" s="8">
        <v>29.05</v>
      </c>
      <c r="Y133" s="8">
        <v>18.77</v>
      </c>
      <c r="Z133" s="9" t="s">
        <v>13</v>
      </c>
      <c r="AA133" s="9"/>
      <c r="AB133" s="9"/>
      <c r="AC133" s="8">
        <f t="shared" si="31"/>
        <v>18.77</v>
      </c>
      <c r="AD133" s="17">
        <f t="shared" si="19"/>
        <v>47.82</v>
      </c>
      <c r="AE133" s="16">
        <f t="shared" si="20"/>
        <v>6.4000000000000021</v>
      </c>
      <c r="AF133" s="10">
        <f t="shared" si="21"/>
        <v>0.28256070640176612</v>
      </c>
      <c r="AG133" s="8">
        <f t="shared" si="29"/>
        <v>8.65</v>
      </c>
      <c r="AH133" s="10">
        <f t="shared" si="30"/>
        <v>0.85474308300395263</v>
      </c>
      <c r="AI133" s="17">
        <f t="shared" si="24"/>
        <v>15.050000000000004</v>
      </c>
      <c r="AJ133" s="11">
        <f t="shared" si="25"/>
        <v>0.57475083056478393</v>
      </c>
      <c r="AK133" s="27">
        <f t="shared" si="26"/>
        <v>1.3515624999999996</v>
      </c>
    </row>
    <row r="134" spans="1:37" x14ac:dyDescent="0.2">
      <c r="A134" s="26" t="s">
        <v>554</v>
      </c>
      <c r="B134" s="47" t="s">
        <v>22</v>
      </c>
      <c r="C134" s="32" t="s">
        <v>210</v>
      </c>
      <c r="D134" s="9" t="s">
        <v>212</v>
      </c>
      <c r="E134" s="9"/>
      <c r="F134" s="9"/>
      <c r="G134" s="9"/>
      <c r="H134" s="9"/>
      <c r="I134" s="9" t="s">
        <v>214</v>
      </c>
      <c r="J134" s="8">
        <v>26.02</v>
      </c>
      <c r="K134" s="8">
        <v>17.47</v>
      </c>
      <c r="L134" s="9" t="s">
        <v>8</v>
      </c>
      <c r="M134" s="9" t="s">
        <v>215</v>
      </c>
      <c r="N134" s="9"/>
      <c r="O134" s="8">
        <f t="shared" si="27"/>
        <v>17.47</v>
      </c>
      <c r="P134" s="17">
        <f t="shared" si="18"/>
        <v>43.489999999999995</v>
      </c>
      <c r="Q134" s="32" t="s">
        <v>210</v>
      </c>
      <c r="R134" s="9" t="s">
        <v>389</v>
      </c>
      <c r="S134" s="9"/>
      <c r="T134" s="9"/>
      <c r="U134" s="9"/>
      <c r="V134" s="9"/>
      <c r="W134" s="9" t="s">
        <v>214</v>
      </c>
      <c r="X134" s="8">
        <v>32.880000000000003</v>
      </c>
      <c r="Y134" s="8">
        <v>26.74</v>
      </c>
      <c r="Z134" s="9" t="s">
        <v>17</v>
      </c>
      <c r="AA134" s="9"/>
      <c r="AB134" s="9"/>
      <c r="AC134" s="8">
        <f t="shared" si="31"/>
        <v>26.74</v>
      </c>
      <c r="AD134" s="17">
        <f t="shared" si="19"/>
        <v>59.620000000000005</v>
      </c>
      <c r="AE134" s="16">
        <f t="shared" si="20"/>
        <v>6.860000000000003</v>
      </c>
      <c r="AF134" s="10">
        <f t="shared" si="21"/>
        <v>0.26364335126825533</v>
      </c>
      <c r="AG134" s="8">
        <f t="shared" si="29"/>
        <v>9.27</v>
      </c>
      <c r="AH134" s="10">
        <f t="shared" si="30"/>
        <v>0.5306239267315398</v>
      </c>
      <c r="AI134" s="17">
        <f t="shared" si="24"/>
        <v>16.13000000000001</v>
      </c>
      <c r="AJ134" s="11">
        <f t="shared" si="25"/>
        <v>0.57470551766893951</v>
      </c>
      <c r="AK134" s="27">
        <f t="shared" si="26"/>
        <v>1.3513119533527691</v>
      </c>
    </row>
    <row r="135" spans="1:37" x14ac:dyDescent="0.2">
      <c r="A135" s="26" t="s">
        <v>555</v>
      </c>
      <c r="B135" s="47" t="s">
        <v>14</v>
      </c>
      <c r="C135" s="32" t="s">
        <v>130</v>
      </c>
      <c r="D135" s="9" t="s">
        <v>131</v>
      </c>
      <c r="E135" s="9"/>
      <c r="F135" s="9"/>
      <c r="G135" s="9"/>
      <c r="H135" s="9"/>
      <c r="I135" s="9" t="s">
        <v>136</v>
      </c>
      <c r="J135" s="8">
        <v>30.31</v>
      </c>
      <c r="K135" s="8">
        <v>19.760000000000002</v>
      </c>
      <c r="L135" s="9" t="s">
        <v>16</v>
      </c>
      <c r="M135" s="9"/>
      <c r="N135" s="9"/>
      <c r="O135" s="8">
        <f t="shared" si="27"/>
        <v>19.760000000000002</v>
      </c>
      <c r="P135" s="17">
        <f t="shared" si="18"/>
        <v>50.07</v>
      </c>
      <c r="Q135" s="32" t="s">
        <v>130</v>
      </c>
      <c r="R135" s="9" t="s">
        <v>131</v>
      </c>
      <c r="S135" s="9"/>
      <c r="T135" s="9"/>
      <c r="U135" s="9"/>
      <c r="V135" s="9"/>
      <c r="W135" s="9" t="s">
        <v>136</v>
      </c>
      <c r="X135" s="8">
        <v>37.11</v>
      </c>
      <c r="Y135" s="8">
        <v>28.9</v>
      </c>
      <c r="Z135" s="9" t="s">
        <v>9</v>
      </c>
      <c r="AA135" s="9"/>
      <c r="AB135" s="9"/>
      <c r="AC135" s="8">
        <f t="shared" si="31"/>
        <v>28.9</v>
      </c>
      <c r="AD135" s="17">
        <f t="shared" si="19"/>
        <v>66.009999999999991</v>
      </c>
      <c r="AE135" s="16">
        <f t="shared" si="20"/>
        <v>6.8000000000000007</v>
      </c>
      <c r="AF135" s="10">
        <f t="shared" si="21"/>
        <v>0.22434839986803037</v>
      </c>
      <c r="AG135" s="8">
        <f t="shared" si="29"/>
        <v>9.139999999999997</v>
      </c>
      <c r="AH135" s="10">
        <f t="shared" si="30"/>
        <v>0.46255060728744918</v>
      </c>
      <c r="AI135" s="17">
        <f t="shared" si="24"/>
        <v>15.939999999999991</v>
      </c>
      <c r="AJ135" s="11">
        <f t="shared" si="25"/>
        <v>0.57340025094102898</v>
      </c>
      <c r="AK135" s="27">
        <f t="shared" si="26"/>
        <v>1.344117647058823</v>
      </c>
    </row>
    <row r="136" spans="1:37" x14ac:dyDescent="0.2">
      <c r="A136" s="26" t="s">
        <v>25</v>
      </c>
      <c r="B136" s="47" t="s">
        <v>25</v>
      </c>
      <c r="C136" s="32" t="s">
        <v>26</v>
      </c>
      <c r="D136" s="9"/>
      <c r="E136" s="9"/>
      <c r="F136" s="9"/>
      <c r="G136" s="9"/>
      <c r="H136" s="9"/>
      <c r="I136" s="9" t="s">
        <v>459</v>
      </c>
      <c r="J136" s="8">
        <v>37.200000000000003</v>
      </c>
      <c r="K136" s="8">
        <v>27.29</v>
      </c>
      <c r="L136" s="9" t="s">
        <v>27</v>
      </c>
      <c r="M136" s="9"/>
      <c r="N136" s="9"/>
      <c r="O136" s="8">
        <f t="shared" si="27"/>
        <v>27.29</v>
      </c>
      <c r="P136" s="17">
        <f t="shared" si="18"/>
        <v>64.490000000000009</v>
      </c>
      <c r="Q136" s="32" t="s">
        <v>26</v>
      </c>
      <c r="R136" s="9"/>
      <c r="S136" s="9"/>
      <c r="T136" s="9"/>
      <c r="U136" s="9"/>
      <c r="V136" s="9"/>
      <c r="W136" s="9" t="s">
        <v>459</v>
      </c>
      <c r="X136" s="8">
        <v>44.18</v>
      </c>
      <c r="Y136" s="8">
        <v>36.65</v>
      </c>
      <c r="Z136" s="9" t="s">
        <v>27</v>
      </c>
      <c r="AA136" s="9"/>
      <c r="AB136" s="9"/>
      <c r="AC136" s="8">
        <f t="shared" si="31"/>
        <v>36.65</v>
      </c>
      <c r="AD136" s="17">
        <f t="shared" si="19"/>
        <v>80.83</v>
      </c>
      <c r="AE136" s="16">
        <f t="shared" si="20"/>
        <v>6.9799999999999969</v>
      </c>
      <c r="AF136" s="10">
        <f t="shared" si="21"/>
        <v>0.18763440860215044</v>
      </c>
      <c r="AG136" s="8">
        <f t="shared" si="29"/>
        <v>9.36</v>
      </c>
      <c r="AH136" s="10">
        <f t="shared" si="30"/>
        <v>0.34298277757420298</v>
      </c>
      <c r="AI136" s="17">
        <f t="shared" si="24"/>
        <v>16.339999999999989</v>
      </c>
      <c r="AJ136" s="11">
        <f t="shared" si="25"/>
        <v>0.57282741738066134</v>
      </c>
      <c r="AK136" s="27">
        <f t="shared" si="26"/>
        <v>1.3409742120343844</v>
      </c>
    </row>
    <row r="137" spans="1:37" x14ac:dyDescent="0.2">
      <c r="A137" s="26" t="s">
        <v>552</v>
      </c>
      <c r="B137" s="47" t="s">
        <v>10</v>
      </c>
      <c r="C137" s="32" t="s">
        <v>341</v>
      </c>
      <c r="D137" s="9" t="s">
        <v>342</v>
      </c>
      <c r="E137" s="9" t="s">
        <v>344</v>
      </c>
      <c r="F137" s="9" t="s">
        <v>345</v>
      </c>
      <c r="G137" s="9"/>
      <c r="H137" s="9"/>
      <c r="I137" s="9" t="s">
        <v>33</v>
      </c>
      <c r="J137" s="8">
        <v>35</v>
      </c>
      <c r="K137" s="8">
        <v>20.94</v>
      </c>
      <c r="L137" s="9" t="s">
        <v>18</v>
      </c>
      <c r="M137" s="9" t="s">
        <v>346</v>
      </c>
      <c r="N137" s="9" t="s">
        <v>347</v>
      </c>
      <c r="O137" s="8">
        <f>SUM(K137+(J137*0.06))</f>
        <v>23.040000000000003</v>
      </c>
      <c r="P137" s="17">
        <f t="shared" ref="P137:P200" si="32">J137+O137</f>
        <v>58.040000000000006</v>
      </c>
      <c r="Q137" s="32" t="s">
        <v>341</v>
      </c>
      <c r="R137" s="9" t="s">
        <v>342</v>
      </c>
      <c r="S137" s="9" t="s">
        <v>344</v>
      </c>
      <c r="T137" s="9" t="s">
        <v>345</v>
      </c>
      <c r="U137" s="9"/>
      <c r="V137" s="9"/>
      <c r="W137" s="9" t="s">
        <v>504</v>
      </c>
      <c r="X137" s="8">
        <v>38.5</v>
      </c>
      <c r="Y137" s="8">
        <v>25.32</v>
      </c>
      <c r="Z137" s="9" t="s">
        <v>12</v>
      </c>
      <c r="AA137" s="9" t="s">
        <v>346</v>
      </c>
      <c r="AB137" s="9" t="s">
        <v>505</v>
      </c>
      <c r="AC137" s="8">
        <f>SUM(Y137+(X137*0.06))</f>
        <v>27.63</v>
      </c>
      <c r="AD137" s="17">
        <f t="shared" ref="AD137:AD200" si="33">X137+AC137</f>
        <v>66.13</v>
      </c>
      <c r="AE137" s="16">
        <f t="shared" ref="AE137:AE200" si="34">X137-J137</f>
        <v>3.5</v>
      </c>
      <c r="AF137" s="10">
        <f t="shared" ref="AF137:AF200" si="35">(X137-J137)/J137</f>
        <v>0.1</v>
      </c>
      <c r="AG137" s="8">
        <f t="shared" ref="AG137:AG168" si="36">AC137-O137</f>
        <v>4.5899999999999963</v>
      </c>
      <c r="AH137" s="10">
        <f t="shared" ref="AH137:AH168" si="37">AG137/O137</f>
        <v>0.19921874999999981</v>
      </c>
      <c r="AI137" s="17">
        <f t="shared" ref="AI137:AI200" si="38">AD137-P137</f>
        <v>8.0899999999999892</v>
      </c>
      <c r="AJ137" s="11">
        <f t="shared" ref="AJ137:AJ200" si="39">AG137/AI137</f>
        <v>0.56736711990111277</v>
      </c>
      <c r="AK137" s="27">
        <f t="shared" ref="AK137:AK200" si="40">AG137/AE137</f>
        <v>1.3114285714285703</v>
      </c>
    </row>
    <row r="138" spans="1:37" x14ac:dyDescent="0.2">
      <c r="A138" s="26" t="s">
        <v>552</v>
      </c>
      <c r="B138" s="47" t="s">
        <v>10</v>
      </c>
      <c r="C138" s="32" t="s">
        <v>349</v>
      </c>
      <c r="D138" s="9" t="s">
        <v>350</v>
      </c>
      <c r="E138" s="9"/>
      <c r="F138" s="9"/>
      <c r="G138" s="9"/>
      <c r="H138" s="9"/>
      <c r="I138" s="9" t="s">
        <v>33</v>
      </c>
      <c r="J138" s="8">
        <v>39</v>
      </c>
      <c r="K138" s="8">
        <v>20.97</v>
      </c>
      <c r="L138" s="9" t="s">
        <v>18</v>
      </c>
      <c r="M138" s="9" t="s">
        <v>346</v>
      </c>
      <c r="N138" s="9" t="s">
        <v>347</v>
      </c>
      <c r="O138" s="8">
        <f>SUM(K138+(J138*0.06))</f>
        <v>23.31</v>
      </c>
      <c r="P138" s="17">
        <f t="shared" si="32"/>
        <v>62.31</v>
      </c>
      <c r="Q138" s="32" t="s">
        <v>349</v>
      </c>
      <c r="R138" s="9" t="s">
        <v>350</v>
      </c>
      <c r="S138" s="9"/>
      <c r="T138" s="9"/>
      <c r="U138" s="9"/>
      <c r="V138" s="9"/>
      <c r="W138" s="9" t="s">
        <v>506</v>
      </c>
      <c r="X138" s="8">
        <v>42.5</v>
      </c>
      <c r="Y138" s="8">
        <v>25.32</v>
      </c>
      <c r="Z138" s="9" t="s">
        <v>12</v>
      </c>
      <c r="AA138" s="9" t="s">
        <v>346</v>
      </c>
      <c r="AB138" s="9" t="s">
        <v>505</v>
      </c>
      <c r="AC138" s="8">
        <f>SUM(Y138+(X138*0.06))</f>
        <v>27.87</v>
      </c>
      <c r="AD138" s="17">
        <f t="shared" si="33"/>
        <v>70.37</v>
      </c>
      <c r="AE138" s="16">
        <f t="shared" si="34"/>
        <v>3.5</v>
      </c>
      <c r="AF138" s="10">
        <f t="shared" si="35"/>
        <v>8.9743589743589744E-2</v>
      </c>
      <c r="AG138" s="8">
        <f t="shared" si="36"/>
        <v>4.5600000000000023</v>
      </c>
      <c r="AH138" s="10">
        <f t="shared" si="37"/>
        <v>0.19562419562419572</v>
      </c>
      <c r="AI138" s="17">
        <f t="shared" si="38"/>
        <v>8.0600000000000023</v>
      </c>
      <c r="AJ138" s="11">
        <f t="shared" si="39"/>
        <v>0.56575682382134007</v>
      </c>
      <c r="AK138" s="27">
        <f t="shared" si="40"/>
        <v>1.3028571428571436</v>
      </c>
    </row>
    <row r="139" spans="1:37" x14ac:dyDescent="0.2">
      <c r="A139" s="26" t="s">
        <v>25</v>
      </c>
      <c r="B139" s="47" t="s">
        <v>25</v>
      </c>
      <c r="C139" s="32" t="s">
        <v>453</v>
      </c>
      <c r="D139" s="9"/>
      <c r="E139" s="9"/>
      <c r="F139" s="9"/>
      <c r="G139" s="9"/>
      <c r="H139" s="9"/>
      <c r="I139" s="9" t="s">
        <v>128</v>
      </c>
      <c r="J139" s="8">
        <v>34</v>
      </c>
      <c r="K139" s="8">
        <v>16.850000000000001</v>
      </c>
      <c r="L139" s="9" t="s">
        <v>368</v>
      </c>
      <c r="M139" s="9"/>
      <c r="N139" s="9"/>
      <c r="O139" s="8">
        <f t="shared" ref="O139:O154" si="41">K139</f>
        <v>16.850000000000001</v>
      </c>
      <c r="P139" s="17">
        <f t="shared" si="32"/>
        <v>50.85</v>
      </c>
      <c r="Q139" s="32" t="s">
        <v>546</v>
      </c>
      <c r="R139" s="9"/>
      <c r="S139" s="9"/>
      <c r="T139" s="9"/>
      <c r="U139" s="9"/>
      <c r="V139" s="9"/>
      <c r="W139" s="9" t="s">
        <v>547</v>
      </c>
      <c r="X139" s="8">
        <v>43.36</v>
      </c>
      <c r="Y139" s="8">
        <v>20.57</v>
      </c>
      <c r="Z139" s="9" t="s">
        <v>368</v>
      </c>
      <c r="AA139" s="9"/>
      <c r="AB139" s="9" t="s">
        <v>571</v>
      </c>
      <c r="AC139" s="8">
        <f>SUM(Y139+(8.42))</f>
        <v>28.990000000000002</v>
      </c>
      <c r="AD139" s="17">
        <f t="shared" si="33"/>
        <v>72.349999999999994</v>
      </c>
      <c r="AE139" s="16">
        <f t="shared" si="34"/>
        <v>9.36</v>
      </c>
      <c r="AF139" s="10">
        <f t="shared" si="35"/>
        <v>0.2752941176470588</v>
      </c>
      <c r="AG139" s="8">
        <f t="shared" si="36"/>
        <v>12.14</v>
      </c>
      <c r="AH139" s="10">
        <f t="shared" si="37"/>
        <v>0.7204747774480712</v>
      </c>
      <c r="AI139" s="17">
        <f t="shared" si="38"/>
        <v>21.499999999999993</v>
      </c>
      <c r="AJ139" s="11">
        <f t="shared" si="39"/>
        <v>0.56465116279069794</v>
      </c>
      <c r="AK139" s="27">
        <f t="shared" si="40"/>
        <v>1.2970085470085471</v>
      </c>
    </row>
    <row r="140" spans="1:37" x14ac:dyDescent="0.2">
      <c r="A140" s="26" t="s">
        <v>552</v>
      </c>
      <c r="B140" s="47" t="s">
        <v>10</v>
      </c>
      <c r="C140" s="32" t="s">
        <v>351</v>
      </c>
      <c r="D140" s="9"/>
      <c r="E140" s="9"/>
      <c r="F140" s="9"/>
      <c r="G140" s="9"/>
      <c r="H140" s="9"/>
      <c r="I140" s="9" t="s">
        <v>44</v>
      </c>
      <c r="J140" s="8">
        <v>36.9</v>
      </c>
      <c r="K140" s="8">
        <v>25.65</v>
      </c>
      <c r="L140" s="9" t="s">
        <v>18</v>
      </c>
      <c r="M140" s="9" t="s">
        <v>353</v>
      </c>
      <c r="N140" s="9"/>
      <c r="O140" s="8">
        <f t="shared" si="41"/>
        <v>25.65</v>
      </c>
      <c r="P140" s="17">
        <f t="shared" si="32"/>
        <v>62.55</v>
      </c>
      <c r="Q140" s="32" t="s">
        <v>351</v>
      </c>
      <c r="R140" s="9"/>
      <c r="S140" s="9"/>
      <c r="T140" s="9"/>
      <c r="U140" s="9"/>
      <c r="V140" s="9"/>
      <c r="W140" s="9" t="s">
        <v>44</v>
      </c>
      <c r="X140" s="8">
        <v>45.73</v>
      </c>
      <c r="Y140" s="8">
        <v>36.979999999999997</v>
      </c>
      <c r="Z140" s="9" t="s">
        <v>12</v>
      </c>
      <c r="AA140" s="9" t="s">
        <v>353</v>
      </c>
      <c r="AB140" s="9"/>
      <c r="AC140" s="8">
        <f t="shared" ref="AC140:AC153" si="42">Y140</f>
        <v>36.979999999999997</v>
      </c>
      <c r="AD140" s="17">
        <f t="shared" si="33"/>
        <v>82.71</v>
      </c>
      <c r="AE140" s="16">
        <f t="shared" si="34"/>
        <v>8.8299999999999983</v>
      </c>
      <c r="AF140" s="10">
        <f t="shared" si="35"/>
        <v>0.23929539295392951</v>
      </c>
      <c r="AG140" s="8">
        <f t="shared" si="36"/>
        <v>11.329999999999998</v>
      </c>
      <c r="AH140" s="10">
        <f t="shared" si="37"/>
        <v>0.44171539961013639</v>
      </c>
      <c r="AI140" s="17">
        <f t="shared" si="38"/>
        <v>20.159999999999997</v>
      </c>
      <c r="AJ140" s="11">
        <f t="shared" si="39"/>
        <v>0.56200396825396826</v>
      </c>
      <c r="AK140" s="27">
        <f t="shared" si="40"/>
        <v>1.2831257078142695</v>
      </c>
    </row>
    <row r="141" spans="1:37" x14ac:dyDescent="0.2">
      <c r="A141" s="26" t="s">
        <v>34</v>
      </c>
      <c r="B141" s="47" t="s">
        <v>34</v>
      </c>
      <c r="C141" s="32" t="s">
        <v>34</v>
      </c>
      <c r="D141" s="9"/>
      <c r="E141" s="9"/>
      <c r="F141" s="9"/>
      <c r="G141" s="9"/>
      <c r="H141" s="9"/>
      <c r="I141" s="9" t="s">
        <v>139</v>
      </c>
      <c r="J141" s="8">
        <v>36.25</v>
      </c>
      <c r="K141" s="8">
        <v>30.96</v>
      </c>
      <c r="L141" s="9" t="s">
        <v>34</v>
      </c>
      <c r="M141" s="9"/>
      <c r="N141" s="9"/>
      <c r="O141" s="8">
        <f t="shared" si="41"/>
        <v>30.96</v>
      </c>
      <c r="P141" s="17">
        <f t="shared" si="32"/>
        <v>67.210000000000008</v>
      </c>
      <c r="Q141" s="32" t="s">
        <v>34</v>
      </c>
      <c r="R141" s="9"/>
      <c r="S141" s="9"/>
      <c r="T141" s="9"/>
      <c r="U141" s="9"/>
      <c r="V141" s="9"/>
      <c r="W141" s="9" t="s">
        <v>139</v>
      </c>
      <c r="X141" s="8">
        <v>42.62</v>
      </c>
      <c r="Y141" s="8">
        <v>38.96</v>
      </c>
      <c r="Z141" s="9" t="s">
        <v>34</v>
      </c>
      <c r="AA141" s="9"/>
      <c r="AB141" s="9"/>
      <c r="AC141" s="8">
        <f t="shared" si="42"/>
        <v>38.96</v>
      </c>
      <c r="AD141" s="17">
        <f t="shared" si="33"/>
        <v>81.58</v>
      </c>
      <c r="AE141" s="16">
        <f t="shared" si="34"/>
        <v>6.3699999999999974</v>
      </c>
      <c r="AF141" s="10">
        <f t="shared" si="35"/>
        <v>0.17572413793103442</v>
      </c>
      <c r="AG141" s="8">
        <f t="shared" si="36"/>
        <v>8</v>
      </c>
      <c r="AH141" s="10">
        <f t="shared" si="37"/>
        <v>0.25839793281653745</v>
      </c>
      <c r="AI141" s="17">
        <f t="shared" si="38"/>
        <v>14.36999999999999</v>
      </c>
      <c r="AJ141" s="11">
        <f t="shared" si="39"/>
        <v>0.55671537926235248</v>
      </c>
      <c r="AK141" s="27">
        <f t="shared" si="40"/>
        <v>1.2558869701726849</v>
      </c>
    </row>
    <row r="142" spans="1:37" x14ac:dyDescent="0.2">
      <c r="A142" s="26" t="s">
        <v>552</v>
      </c>
      <c r="B142" s="47" t="s">
        <v>10</v>
      </c>
      <c r="C142" s="32" t="s">
        <v>10</v>
      </c>
      <c r="D142" s="9" t="s">
        <v>355</v>
      </c>
      <c r="E142" s="9"/>
      <c r="F142" s="9"/>
      <c r="G142" s="9"/>
      <c r="H142" s="9"/>
      <c r="I142" s="9" t="s">
        <v>359</v>
      </c>
      <c r="J142" s="8">
        <v>26.25</v>
      </c>
      <c r="K142" s="8">
        <v>17.149999999999999</v>
      </c>
      <c r="L142" s="9" t="s">
        <v>13</v>
      </c>
      <c r="M142" s="9" t="s">
        <v>361</v>
      </c>
      <c r="N142" s="8"/>
      <c r="O142" s="8">
        <f t="shared" si="41"/>
        <v>17.149999999999999</v>
      </c>
      <c r="P142" s="17">
        <f t="shared" si="32"/>
        <v>43.4</v>
      </c>
      <c r="Q142" s="32" t="s">
        <v>10</v>
      </c>
      <c r="R142" s="9" t="s">
        <v>507</v>
      </c>
      <c r="S142" s="9"/>
      <c r="T142" s="9"/>
      <c r="U142" s="9"/>
      <c r="V142" s="9"/>
      <c r="W142" s="9" t="s">
        <v>510</v>
      </c>
      <c r="X142" s="8">
        <v>33.65</v>
      </c>
      <c r="Y142" s="8">
        <v>26.4</v>
      </c>
      <c r="Z142" s="9" t="s">
        <v>18</v>
      </c>
      <c r="AA142" s="9" t="s">
        <v>511</v>
      </c>
      <c r="AB142" s="8"/>
      <c r="AC142" s="8">
        <f t="shared" si="42"/>
        <v>26.4</v>
      </c>
      <c r="AD142" s="17">
        <f t="shared" si="33"/>
        <v>60.05</v>
      </c>
      <c r="AE142" s="16">
        <f t="shared" si="34"/>
        <v>7.3999999999999986</v>
      </c>
      <c r="AF142" s="10">
        <f t="shared" si="35"/>
        <v>0.28190476190476182</v>
      </c>
      <c r="AG142" s="8">
        <f t="shared" si="36"/>
        <v>9.25</v>
      </c>
      <c r="AH142" s="10">
        <f t="shared" si="37"/>
        <v>0.53935860058309038</v>
      </c>
      <c r="AI142" s="17">
        <f t="shared" si="38"/>
        <v>16.649999999999999</v>
      </c>
      <c r="AJ142" s="11">
        <f t="shared" si="39"/>
        <v>0.55555555555555558</v>
      </c>
      <c r="AK142" s="27">
        <f t="shared" si="40"/>
        <v>1.2500000000000002</v>
      </c>
    </row>
    <row r="143" spans="1:37" x14ac:dyDescent="0.2">
      <c r="A143" s="26" t="s">
        <v>554</v>
      </c>
      <c r="B143" s="47" t="s">
        <v>22</v>
      </c>
      <c r="C143" s="32" t="s">
        <v>23</v>
      </c>
      <c r="D143" s="9" t="s">
        <v>29</v>
      </c>
      <c r="E143" s="9"/>
      <c r="F143" s="9"/>
      <c r="G143" s="9"/>
      <c r="H143" s="9"/>
      <c r="I143" s="9" t="s">
        <v>5</v>
      </c>
      <c r="J143" s="8">
        <v>24.04</v>
      </c>
      <c r="K143" s="8">
        <v>15.16</v>
      </c>
      <c r="L143" s="9" t="s">
        <v>8</v>
      </c>
      <c r="M143" s="9"/>
      <c r="N143" s="9"/>
      <c r="O143" s="8">
        <f t="shared" si="41"/>
        <v>15.16</v>
      </c>
      <c r="P143" s="17">
        <f t="shared" si="32"/>
        <v>39.200000000000003</v>
      </c>
      <c r="Q143" s="32" t="s">
        <v>23</v>
      </c>
      <c r="R143" s="9" t="s">
        <v>24</v>
      </c>
      <c r="S143" s="9"/>
      <c r="T143" s="9"/>
      <c r="U143" s="9"/>
      <c r="V143" s="9"/>
      <c r="W143" s="9" t="s">
        <v>5</v>
      </c>
      <c r="X143" s="8">
        <v>28.97</v>
      </c>
      <c r="Y143" s="8">
        <v>21.32</v>
      </c>
      <c r="Z143" s="9" t="s">
        <v>8</v>
      </c>
      <c r="AA143" s="9"/>
      <c r="AB143" s="9"/>
      <c r="AC143" s="8">
        <f t="shared" si="42"/>
        <v>21.32</v>
      </c>
      <c r="AD143" s="17">
        <f t="shared" si="33"/>
        <v>50.29</v>
      </c>
      <c r="AE143" s="16">
        <f t="shared" si="34"/>
        <v>4.93</v>
      </c>
      <c r="AF143" s="10">
        <f t="shared" si="35"/>
        <v>0.20507487520798667</v>
      </c>
      <c r="AG143" s="8">
        <f t="shared" si="36"/>
        <v>6.16</v>
      </c>
      <c r="AH143" s="10">
        <f t="shared" si="37"/>
        <v>0.40633245382585753</v>
      </c>
      <c r="AI143" s="17">
        <f t="shared" si="38"/>
        <v>11.089999999999996</v>
      </c>
      <c r="AJ143" s="11">
        <f t="shared" si="39"/>
        <v>0.55545536519386851</v>
      </c>
      <c r="AK143" s="27">
        <f t="shared" si="40"/>
        <v>1.2494929006085194</v>
      </c>
    </row>
    <row r="144" spans="1:37" x14ac:dyDescent="0.2">
      <c r="A144" s="26" t="s">
        <v>25</v>
      </c>
      <c r="B144" s="47" t="s">
        <v>25</v>
      </c>
      <c r="C144" s="32" t="s">
        <v>26</v>
      </c>
      <c r="D144" s="9"/>
      <c r="E144" s="9"/>
      <c r="F144" s="9"/>
      <c r="G144" s="9"/>
      <c r="H144" s="9"/>
      <c r="I144" s="9" t="s">
        <v>475</v>
      </c>
      <c r="J144" s="8">
        <v>24.25</v>
      </c>
      <c r="K144" s="8">
        <v>7.65</v>
      </c>
      <c r="L144" s="9" t="s">
        <v>27</v>
      </c>
      <c r="M144" s="9"/>
      <c r="N144" s="9"/>
      <c r="O144" s="8">
        <f t="shared" si="41"/>
        <v>7.65</v>
      </c>
      <c r="P144" s="17">
        <f t="shared" si="32"/>
        <v>31.9</v>
      </c>
      <c r="Q144" s="32" t="s">
        <v>26</v>
      </c>
      <c r="R144" s="9"/>
      <c r="S144" s="9"/>
      <c r="T144" s="9"/>
      <c r="U144" s="9"/>
      <c r="V144" s="9"/>
      <c r="W144" s="9" t="s">
        <v>475</v>
      </c>
      <c r="X144" s="8">
        <v>30.3</v>
      </c>
      <c r="Y144" s="8">
        <v>15.15</v>
      </c>
      <c r="Z144" s="9" t="s">
        <v>27</v>
      </c>
      <c r="AA144" s="9"/>
      <c r="AB144" s="9"/>
      <c r="AC144" s="8">
        <f t="shared" si="42"/>
        <v>15.15</v>
      </c>
      <c r="AD144" s="17">
        <f t="shared" si="33"/>
        <v>45.45</v>
      </c>
      <c r="AE144" s="16">
        <f t="shared" si="34"/>
        <v>6.0500000000000007</v>
      </c>
      <c r="AF144" s="10">
        <f t="shared" si="35"/>
        <v>0.24948453608247426</v>
      </c>
      <c r="AG144" s="8">
        <f t="shared" si="36"/>
        <v>7.5</v>
      </c>
      <c r="AH144" s="10">
        <f t="shared" si="37"/>
        <v>0.98039215686274506</v>
      </c>
      <c r="AI144" s="17">
        <f t="shared" si="38"/>
        <v>13.550000000000004</v>
      </c>
      <c r="AJ144" s="11">
        <f t="shared" si="39"/>
        <v>0.55350553505535038</v>
      </c>
      <c r="AK144" s="27">
        <f t="shared" si="40"/>
        <v>1.2396694214876032</v>
      </c>
    </row>
    <row r="145" spans="1:37" x14ac:dyDescent="0.2">
      <c r="A145" s="26" t="s">
        <v>554</v>
      </c>
      <c r="B145" s="47" t="s">
        <v>22</v>
      </c>
      <c r="C145" s="32" t="s">
        <v>210</v>
      </c>
      <c r="D145" s="9" t="s">
        <v>212</v>
      </c>
      <c r="E145" s="9"/>
      <c r="F145" s="9"/>
      <c r="G145" s="9"/>
      <c r="H145" s="9"/>
      <c r="I145" s="9" t="s">
        <v>74</v>
      </c>
      <c r="J145" s="8">
        <v>27.26</v>
      </c>
      <c r="K145" s="8">
        <v>17.47</v>
      </c>
      <c r="L145" s="9" t="s">
        <v>8</v>
      </c>
      <c r="M145" s="9"/>
      <c r="N145" s="9"/>
      <c r="O145" s="8">
        <f t="shared" si="41"/>
        <v>17.47</v>
      </c>
      <c r="P145" s="17">
        <f t="shared" si="32"/>
        <v>44.730000000000004</v>
      </c>
      <c r="Q145" s="32" t="s">
        <v>210</v>
      </c>
      <c r="R145" s="9" t="s">
        <v>389</v>
      </c>
      <c r="S145" s="9"/>
      <c r="T145" s="9"/>
      <c r="U145" s="9"/>
      <c r="V145" s="9"/>
      <c r="W145" s="9" t="s">
        <v>74</v>
      </c>
      <c r="X145" s="8">
        <v>34.880000000000003</v>
      </c>
      <c r="Y145" s="8">
        <v>26.74</v>
      </c>
      <c r="Z145" s="9" t="s">
        <v>17</v>
      </c>
      <c r="AA145" s="9"/>
      <c r="AB145" s="9"/>
      <c r="AC145" s="8">
        <f t="shared" si="42"/>
        <v>26.74</v>
      </c>
      <c r="AD145" s="17">
        <f t="shared" si="33"/>
        <v>61.620000000000005</v>
      </c>
      <c r="AE145" s="16">
        <f t="shared" si="34"/>
        <v>7.620000000000001</v>
      </c>
      <c r="AF145" s="10">
        <f t="shared" si="35"/>
        <v>0.27953044754218637</v>
      </c>
      <c r="AG145" s="8">
        <f t="shared" si="36"/>
        <v>9.27</v>
      </c>
      <c r="AH145" s="10">
        <f t="shared" si="37"/>
        <v>0.5306239267315398</v>
      </c>
      <c r="AI145" s="17">
        <f t="shared" si="38"/>
        <v>16.89</v>
      </c>
      <c r="AJ145" s="11">
        <f t="shared" si="39"/>
        <v>0.5488454706927175</v>
      </c>
      <c r="AK145" s="27">
        <f t="shared" si="40"/>
        <v>1.216535433070866</v>
      </c>
    </row>
    <row r="146" spans="1:37" x14ac:dyDescent="0.2">
      <c r="A146" s="26" t="s">
        <v>3</v>
      </c>
      <c r="B146" s="47" t="s">
        <v>3</v>
      </c>
      <c r="C146" s="32" t="s">
        <v>4</v>
      </c>
      <c r="D146" s="9"/>
      <c r="E146" s="9"/>
      <c r="F146" s="9"/>
      <c r="G146" s="9"/>
      <c r="H146" s="9"/>
      <c r="I146" s="9" t="s">
        <v>5</v>
      </c>
      <c r="J146" s="8">
        <v>24.45</v>
      </c>
      <c r="K146" s="8">
        <v>12.765000000000001</v>
      </c>
      <c r="L146" s="9" t="s">
        <v>13</v>
      </c>
      <c r="M146" s="9"/>
      <c r="N146" s="9"/>
      <c r="O146" s="8">
        <f t="shared" si="41"/>
        <v>12.765000000000001</v>
      </c>
      <c r="P146" s="17">
        <f t="shared" si="32"/>
        <v>37.215000000000003</v>
      </c>
      <c r="Q146" s="32" t="s">
        <v>6</v>
      </c>
      <c r="R146" s="9"/>
      <c r="S146" s="9"/>
      <c r="T146" s="9"/>
      <c r="U146" s="9"/>
      <c r="V146" s="9"/>
      <c r="W146" s="9" t="s">
        <v>5</v>
      </c>
      <c r="X146" s="8">
        <v>30.68</v>
      </c>
      <c r="Y146" s="8">
        <v>20.34</v>
      </c>
      <c r="Z146" s="9" t="s">
        <v>7</v>
      </c>
      <c r="AA146" s="9"/>
      <c r="AB146" s="9"/>
      <c r="AC146" s="8">
        <f t="shared" si="42"/>
        <v>20.34</v>
      </c>
      <c r="AD146" s="17">
        <f t="shared" si="33"/>
        <v>51.019999999999996</v>
      </c>
      <c r="AE146" s="16">
        <f t="shared" si="34"/>
        <v>6.23</v>
      </c>
      <c r="AF146" s="10">
        <f t="shared" si="35"/>
        <v>0.25480572597137019</v>
      </c>
      <c r="AG146" s="8">
        <f t="shared" si="36"/>
        <v>7.5749999999999993</v>
      </c>
      <c r="AH146" s="10">
        <f t="shared" si="37"/>
        <v>0.59341950646298469</v>
      </c>
      <c r="AI146" s="17">
        <f t="shared" si="38"/>
        <v>13.804999999999993</v>
      </c>
      <c r="AJ146" s="11">
        <f t="shared" si="39"/>
        <v>0.54871423397319841</v>
      </c>
      <c r="AK146" s="27">
        <f t="shared" si="40"/>
        <v>1.2158908507223112</v>
      </c>
    </row>
    <row r="147" spans="1:37" x14ac:dyDescent="0.2">
      <c r="A147" s="26" t="s">
        <v>34</v>
      </c>
      <c r="B147" s="47" t="s">
        <v>34</v>
      </c>
      <c r="C147" s="32" t="s">
        <v>34</v>
      </c>
      <c r="D147" s="9"/>
      <c r="E147" s="9"/>
      <c r="F147" s="9"/>
      <c r="G147" s="9"/>
      <c r="H147" s="9"/>
      <c r="I147" s="9" t="s">
        <v>268</v>
      </c>
      <c r="J147" s="8">
        <v>32.78</v>
      </c>
      <c r="K147" s="8">
        <v>21.52</v>
      </c>
      <c r="L147" s="9" t="s">
        <v>34</v>
      </c>
      <c r="M147" s="9"/>
      <c r="N147" s="9"/>
      <c r="O147" s="8">
        <f t="shared" si="41"/>
        <v>21.52</v>
      </c>
      <c r="P147" s="17">
        <f t="shared" si="32"/>
        <v>54.3</v>
      </c>
      <c r="Q147" s="32" t="s">
        <v>34</v>
      </c>
      <c r="R147" s="9"/>
      <c r="S147" s="9"/>
      <c r="T147" s="9"/>
      <c r="U147" s="9"/>
      <c r="V147" s="9"/>
      <c r="W147" s="9" t="s">
        <v>268</v>
      </c>
      <c r="X147" s="8">
        <v>41.13</v>
      </c>
      <c r="Y147" s="8">
        <v>31.18</v>
      </c>
      <c r="Z147" s="9" t="s">
        <v>34</v>
      </c>
      <c r="AA147" s="9"/>
      <c r="AB147" s="9"/>
      <c r="AC147" s="8">
        <f t="shared" si="42"/>
        <v>31.18</v>
      </c>
      <c r="AD147" s="17">
        <f t="shared" si="33"/>
        <v>72.31</v>
      </c>
      <c r="AE147" s="16">
        <f t="shared" si="34"/>
        <v>8.3500000000000014</v>
      </c>
      <c r="AF147" s="10">
        <f t="shared" si="35"/>
        <v>0.25472849298352657</v>
      </c>
      <c r="AG147" s="8">
        <f t="shared" si="36"/>
        <v>9.66</v>
      </c>
      <c r="AH147" s="10">
        <f t="shared" si="37"/>
        <v>0.4488847583643123</v>
      </c>
      <c r="AI147" s="17">
        <f t="shared" si="38"/>
        <v>18.010000000000005</v>
      </c>
      <c r="AJ147" s="11">
        <f t="shared" si="39"/>
        <v>0.53636868406440852</v>
      </c>
      <c r="AK147" s="27">
        <f t="shared" si="40"/>
        <v>1.1568862275449101</v>
      </c>
    </row>
    <row r="148" spans="1:37" x14ac:dyDescent="0.2">
      <c r="A148" s="26" t="s">
        <v>552</v>
      </c>
      <c r="B148" s="47" t="s">
        <v>10</v>
      </c>
      <c r="C148" s="32" t="s">
        <v>407</v>
      </c>
      <c r="D148" s="9"/>
      <c r="E148" s="9"/>
      <c r="F148" s="9"/>
      <c r="G148" s="9"/>
      <c r="H148" s="9"/>
      <c r="I148" s="9" t="s">
        <v>408</v>
      </c>
      <c r="J148" s="8">
        <v>24.59</v>
      </c>
      <c r="K148" s="8">
        <v>13.69</v>
      </c>
      <c r="L148" s="9" t="s">
        <v>13</v>
      </c>
      <c r="M148" s="9"/>
      <c r="N148" s="9"/>
      <c r="O148" s="8">
        <f t="shared" si="41"/>
        <v>13.69</v>
      </c>
      <c r="P148" s="17">
        <f t="shared" si="32"/>
        <v>38.28</v>
      </c>
      <c r="Q148" s="32" t="s">
        <v>407</v>
      </c>
      <c r="R148" s="9"/>
      <c r="S148" s="9"/>
      <c r="T148" s="9"/>
      <c r="U148" s="9"/>
      <c r="V148" s="9"/>
      <c r="W148" s="9" t="s">
        <v>408</v>
      </c>
      <c r="X148" s="8">
        <v>31.99</v>
      </c>
      <c r="Y148" s="8">
        <v>22.24</v>
      </c>
      <c r="Z148" s="9" t="s">
        <v>13</v>
      </c>
      <c r="AA148" s="9"/>
      <c r="AB148" s="9"/>
      <c r="AC148" s="8">
        <f t="shared" si="42"/>
        <v>22.24</v>
      </c>
      <c r="AD148" s="17">
        <f t="shared" si="33"/>
        <v>54.23</v>
      </c>
      <c r="AE148" s="16">
        <f t="shared" si="34"/>
        <v>7.3999999999999986</v>
      </c>
      <c r="AF148" s="10">
        <f t="shared" si="35"/>
        <v>0.30093533956893043</v>
      </c>
      <c r="AG148" s="8">
        <f t="shared" si="36"/>
        <v>8.5499999999999989</v>
      </c>
      <c r="AH148" s="10">
        <f t="shared" si="37"/>
        <v>0.62454346238130021</v>
      </c>
      <c r="AI148" s="17">
        <f t="shared" si="38"/>
        <v>15.949999999999996</v>
      </c>
      <c r="AJ148" s="11">
        <f t="shared" si="39"/>
        <v>0.53605015673981193</v>
      </c>
      <c r="AK148" s="27">
        <f t="shared" si="40"/>
        <v>1.1554054054054055</v>
      </c>
    </row>
    <row r="149" spans="1:37" x14ac:dyDescent="0.2">
      <c r="A149" s="26" t="s">
        <v>552</v>
      </c>
      <c r="B149" s="47" t="s">
        <v>10</v>
      </c>
      <c r="C149" s="32" t="s">
        <v>407</v>
      </c>
      <c r="D149" s="9"/>
      <c r="E149" s="9"/>
      <c r="F149" s="9"/>
      <c r="G149" s="9"/>
      <c r="H149" s="9"/>
      <c r="I149" s="9" t="s">
        <v>409</v>
      </c>
      <c r="J149" s="8">
        <v>25.59</v>
      </c>
      <c r="K149" s="8">
        <v>13.69</v>
      </c>
      <c r="L149" s="9" t="s">
        <v>13</v>
      </c>
      <c r="M149" s="9"/>
      <c r="N149" s="9"/>
      <c r="O149" s="8">
        <f t="shared" si="41"/>
        <v>13.69</v>
      </c>
      <c r="P149" s="17">
        <f t="shared" si="32"/>
        <v>39.28</v>
      </c>
      <c r="Q149" s="32" t="s">
        <v>407</v>
      </c>
      <c r="R149" s="9"/>
      <c r="S149" s="9"/>
      <c r="T149" s="9"/>
      <c r="U149" s="9"/>
      <c r="V149" s="9"/>
      <c r="W149" s="9" t="s">
        <v>409</v>
      </c>
      <c r="X149" s="8">
        <v>32.99</v>
      </c>
      <c r="Y149" s="8">
        <v>22.24</v>
      </c>
      <c r="Z149" s="9" t="s">
        <v>13</v>
      </c>
      <c r="AA149" s="9"/>
      <c r="AB149" s="9"/>
      <c r="AC149" s="8">
        <f t="shared" si="42"/>
        <v>22.24</v>
      </c>
      <c r="AD149" s="17">
        <f t="shared" si="33"/>
        <v>55.230000000000004</v>
      </c>
      <c r="AE149" s="16">
        <f t="shared" si="34"/>
        <v>7.4000000000000021</v>
      </c>
      <c r="AF149" s="10">
        <f t="shared" si="35"/>
        <v>0.28917545916373594</v>
      </c>
      <c r="AG149" s="8">
        <f t="shared" si="36"/>
        <v>8.5499999999999989</v>
      </c>
      <c r="AH149" s="10">
        <f t="shared" si="37"/>
        <v>0.62454346238130021</v>
      </c>
      <c r="AI149" s="17">
        <f t="shared" si="38"/>
        <v>15.950000000000003</v>
      </c>
      <c r="AJ149" s="11">
        <f t="shared" si="39"/>
        <v>0.53605015673981171</v>
      </c>
      <c r="AK149" s="27">
        <f t="shared" si="40"/>
        <v>1.155405405405405</v>
      </c>
    </row>
    <row r="150" spans="1:37" x14ac:dyDescent="0.2">
      <c r="A150" s="26" t="s">
        <v>34</v>
      </c>
      <c r="B150" s="47" t="s">
        <v>34</v>
      </c>
      <c r="C150" s="32" t="s">
        <v>34</v>
      </c>
      <c r="D150" s="9"/>
      <c r="E150" s="9"/>
      <c r="F150" s="9"/>
      <c r="G150" s="9"/>
      <c r="H150" s="9"/>
      <c r="I150" s="9" t="s">
        <v>80</v>
      </c>
      <c r="J150" s="8">
        <v>33.83</v>
      </c>
      <c r="K150" s="8">
        <v>23.45</v>
      </c>
      <c r="L150" s="9" t="s">
        <v>34</v>
      </c>
      <c r="M150" s="9"/>
      <c r="N150" s="9"/>
      <c r="O150" s="8">
        <f t="shared" si="41"/>
        <v>23.45</v>
      </c>
      <c r="P150" s="17">
        <f t="shared" si="32"/>
        <v>57.28</v>
      </c>
      <c r="Q150" s="32" t="s">
        <v>34</v>
      </c>
      <c r="R150" s="9"/>
      <c r="S150" s="9"/>
      <c r="T150" s="9"/>
      <c r="U150" s="9"/>
      <c r="V150" s="9"/>
      <c r="W150" s="9" t="s">
        <v>80</v>
      </c>
      <c r="X150" s="8">
        <v>41.5</v>
      </c>
      <c r="Y150" s="8">
        <v>32.270000000000003</v>
      </c>
      <c r="Z150" s="9" t="s">
        <v>34</v>
      </c>
      <c r="AA150" s="9"/>
      <c r="AB150" s="9"/>
      <c r="AC150" s="8">
        <f t="shared" si="42"/>
        <v>32.270000000000003</v>
      </c>
      <c r="AD150" s="17">
        <f t="shared" si="33"/>
        <v>73.77000000000001</v>
      </c>
      <c r="AE150" s="16">
        <f t="shared" si="34"/>
        <v>7.6700000000000017</v>
      </c>
      <c r="AF150" s="10">
        <f t="shared" si="35"/>
        <v>0.22672184451670122</v>
      </c>
      <c r="AG150" s="8">
        <f t="shared" si="36"/>
        <v>8.8200000000000038</v>
      </c>
      <c r="AH150" s="10">
        <f t="shared" si="37"/>
        <v>0.37611940298507479</v>
      </c>
      <c r="AI150" s="17">
        <f t="shared" si="38"/>
        <v>16.490000000000009</v>
      </c>
      <c r="AJ150" s="11">
        <f t="shared" si="39"/>
        <v>0.53486961795027288</v>
      </c>
      <c r="AK150" s="27">
        <f t="shared" si="40"/>
        <v>1.1499348109517604</v>
      </c>
    </row>
    <row r="151" spans="1:37" x14ac:dyDescent="0.2">
      <c r="A151" s="26" t="s">
        <v>34</v>
      </c>
      <c r="B151" s="47" t="s">
        <v>34</v>
      </c>
      <c r="C151" s="32" t="s">
        <v>34</v>
      </c>
      <c r="D151" s="9"/>
      <c r="E151" s="9"/>
      <c r="F151" s="9"/>
      <c r="G151" s="9"/>
      <c r="H151" s="9"/>
      <c r="I151" s="9" t="s">
        <v>69</v>
      </c>
      <c r="J151" s="8">
        <v>39.42</v>
      </c>
      <c r="K151" s="8">
        <v>38.54</v>
      </c>
      <c r="L151" s="9" t="s">
        <v>34</v>
      </c>
      <c r="M151" s="9"/>
      <c r="N151" s="9"/>
      <c r="O151" s="8">
        <f t="shared" si="41"/>
        <v>38.54</v>
      </c>
      <c r="P151" s="17">
        <f t="shared" si="32"/>
        <v>77.960000000000008</v>
      </c>
      <c r="Q151" s="32" t="s">
        <v>34</v>
      </c>
      <c r="R151" s="9"/>
      <c r="S151" s="9"/>
      <c r="T151" s="9"/>
      <c r="U151" s="9"/>
      <c r="V151" s="9"/>
      <c r="W151" s="9" t="s">
        <v>69</v>
      </c>
      <c r="X151" s="8">
        <v>51.5</v>
      </c>
      <c r="Y151" s="8">
        <v>52.41</v>
      </c>
      <c r="Z151" s="9" t="s">
        <v>34</v>
      </c>
      <c r="AA151" s="9"/>
      <c r="AB151" s="9"/>
      <c r="AC151" s="8">
        <f t="shared" si="42"/>
        <v>52.41</v>
      </c>
      <c r="AD151" s="17">
        <f t="shared" si="33"/>
        <v>103.91</v>
      </c>
      <c r="AE151" s="16">
        <f t="shared" si="34"/>
        <v>12.079999999999998</v>
      </c>
      <c r="AF151" s="10">
        <f t="shared" si="35"/>
        <v>0.30644342973110089</v>
      </c>
      <c r="AG151" s="8">
        <f t="shared" si="36"/>
        <v>13.869999999999997</v>
      </c>
      <c r="AH151" s="10">
        <f t="shared" si="37"/>
        <v>0.35988583290088216</v>
      </c>
      <c r="AI151" s="17">
        <f t="shared" si="38"/>
        <v>25.949999999999989</v>
      </c>
      <c r="AJ151" s="11">
        <f t="shared" si="39"/>
        <v>0.53448940269749534</v>
      </c>
      <c r="AK151" s="27">
        <f t="shared" si="40"/>
        <v>1.1481788079470199</v>
      </c>
    </row>
    <row r="152" spans="1:37" x14ac:dyDescent="0.2">
      <c r="A152" s="26" t="s">
        <v>553</v>
      </c>
      <c r="B152" s="47" t="s">
        <v>28</v>
      </c>
      <c r="C152" s="32" t="s">
        <v>317</v>
      </c>
      <c r="D152" s="9" t="s">
        <v>318</v>
      </c>
      <c r="E152" s="9" t="s">
        <v>319</v>
      </c>
      <c r="F152" s="9" t="s">
        <v>320</v>
      </c>
      <c r="G152" s="9" t="s">
        <v>321</v>
      </c>
      <c r="H152" s="9"/>
      <c r="I152" s="9" t="s">
        <v>92</v>
      </c>
      <c r="J152" s="8">
        <v>26.61</v>
      </c>
      <c r="K152" s="8">
        <v>15.12</v>
      </c>
      <c r="L152" s="9" t="s">
        <v>19</v>
      </c>
      <c r="M152" s="9" t="s">
        <v>324</v>
      </c>
      <c r="N152" s="9"/>
      <c r="O152" s="8">
        <f t="shared" si="41"/>
        <v>15.12</v>
      </c>
      <c r="P152" s="17">
        <f t="shared" si="32"/>
        <v>41.73</v>
      </c>
      <c r="Q152" s="32" t="s">
        <v>317</v>
      </c>
      <c r="R152" s="9" t="s">
        <v>494</v>
      </c>
      <c r="S152" s="9" t="s">
        <v>319</v>
      </c>
      <c r="T152" s="9" t="s">
        <v>495</v>
      </c>
      <c r="U152" s="9" t="s">
        <v>496</v>
      </c>
      <c r="V152" s="9"/>
      <c r="W152" s="9" t="s">
        <v>92</v>
      </c>
      <c r="X152" s="8">
        <v>34.01</v>
      </c>
      <c r="Y152" s="8">
        <v>23.57</v>
      </c>
      <c r="Z152" s="9" t="s">
        <v>19</v>
      </c>
      <c r="AA152" s="9" t="s">
        <v>497</v>
      </c>
      <c r="AB152" s="9"/>
      <c r="AC152" s="8">
        <f t="shared" si="42"/>
        <v>23.57</v>
      </c>
      <c r="AD152" s="17">
        <f t="shared" si="33"/>
        <v>57.58</v>
      </c>
      <c r="AE152" s="16">
        <f t="shared" si="34"/>
        <v>7.3999999999999986</v>
      </c>
      <c r="AF152" s="10">
        <f t="shared" si="35"/>
        <v>0.27809094325441558</v>
      </c>
      <c r="AG152" s="8">
        <f t="shared" si="36"/>
        <v>8.4500000000000011</v>
      </c>
      <c r="AH152" s="10">
        <f t="shared" si="37"/>
        <v>0.55886243386243395</v>
      </c>
      <c r="AI152" s="17">
        <f t="shared" si="38"/>
        <v>15.850000000000001</v>
      </c>
      <c r="AJ152" s="11">
        <f t="shared" si="39"/>
        <v>0.53312302839116721</v>
      </c>
      <c r="AK152" s="27">
        <f t="shared" si="40"/>
        <v>1.1418918918918923</v>
      </c>
    </row>
    <row r="153" spans="1:37" x14ac:dyDescent="0.2">
      <c r="A153" s="26" t="s">
        <v>553</v>
      </c>
      <c r="B153" s="47" t="s">
        <v>28</v>
      </c>
      <c r="C153" s="32" t="s">
        <v>296</v>
      </c>
      <c r="D153" s="9" t="s">
        <v>299</v>
      </c>
      <c r="E153" s="9"/>
      <c r="F153" s="9"/>
      <c r="G153" s="9"/>
      <c r="H153" s="9"/>
      <c r="I153" s="9" t="s">
        <v>68</v>
      </c>
      <c r="J153" s="8">
        <v>19.420000000000002</v>
      </c>
      <c r="K153" s="8">
        <v>11.79</v>
      </c>
      <c r="L153" s="9" t="s">
        <v>13</v>
      </c>
      <c r="M153" s="9" t="s">
        <v>302</v>
      </c>
      <c r="N153" s="9"/>
      <c r="O153" s="8">
        <f t="shared" si="41"/>
        <v>11.79</v>
      </c>
      <c r="P153" s="17">
        <f t="shared" si="32"/>
        <v>31.21</v>
      </c>
      <c r="Q153" s="32" t="s">
        <v>296</v>
      </c>
      <c r="R153" s="9" t="s">
        <v>299</v>
      </c>
      <c r="S153" s="9"/>
      <c r="T153" s="9"/>
      <c r="U153" s="9"/>
      <c r="V153" s="9"/>
      <c r="W153" s="9" t="s">
        <v>68</v>
      </c>
      <c r="X153" s="8">
        <v>24.78</v>
      </c>
      <c r="Y153" s="8">
        <v>17.829999999999998</v>
      </c>
      <c r="Z153" s="9" t="s">
        <v>9</v>
      </c>
      <c r="AA153" s="9" t="s">
        <v>66</v>
      </c>
      <c r="AB153" s="9"/>
      <c r="AC153" s="8">
        <f t="shared" si="42"/>
        <v>17.829999999999998</v>
      </c>
      <c r="AD153" s="17">
        <f t="shared" si="33"/>
        <v>42.61</v>
      </c>
      <c r="AE153" s="16">
        <f t="shared" si="34"/>
        <v>5.3599999999999994</v>
      </c>
      <c r="AF153" s="10">
        <f t="shared" si="35"/>
        <v>0.27600411946446957</v>
      </c>
      <c r="AG153" s="8">
        <f t="shared" si="36"/>
        <v>6.0399999999999991</v>
      </c>
      <c r="AH153" s="10">
        <f t="shared" si="37"/>
        <v>0.51229855810008473</v>
      </c>
      <c r="AI153" s="17">
        <f t="shared" si="38"/>
        <v>11.399999999999999</v>
      </c>
      <c r="AJ153" s="11">
        <f t="shared" si="39"/>
        <v>0.52982456140350875</v>
      </c>
      <c r="AK153" s="27">
        <f t="shared" si="40"/>
        <v>1.1268656716417911</v>
      </c>
    </row>
    <row r="154" spans="1:37" x14ac:dyDescent="0.2">
      <c r="A154" s="26" t="s">
        <v>25</v>
      </c>
      <c r="B154" s="47" t="s">
        <v>25</v>
      </c>
      <c r="C154" s="32" t="s">
        <v>453</v>
      </c>
      <c r="D154" s="9"/>
      <c r="E154" s="9"/>
      <c r="F154" s="9"/>
      <c r="G154" s="9"/>
      <c r="H154" s="9"/>
      <c r="I154" s="9" t="s">
        <v>454</v>
      </c>
      <c r="J154" s="8">
        <v>42.27</v>
      </c>
      <c r="K154" s="8">
        <v>19.28</v>
      </c>
      <c r="L154" s="9" t="s">
        <v>368</v>
      </c>
      <c r="M154" s="9"/>
      <c r="N154" s="9"/>
      <c r="O154" s="8">
        <f t="shared" si="41"/>
        <v>19.28</v>
      </c>
      <c r="P154" s="17">
        <f t="shared" si="32"/>
        <v>61.550000000000004</v>
      </c>
      <c r="Q154" s="32" t="s">
        <v>546</v>
      </c>
      <c r="R154" s="9"/>
      <c r="S154" s="9"/>
      <c r="T154" s="9"/>
      <c r="U154" s="9"/>
      <c r="V154" s="9"/>
      <c r="W154" s="9" t="s">
        <v>454</v>
      </c>
      <c r="X154" s="8">
        <v>56.13</v>
      </c>
      <c r="Y154" s="8">
        <v>26.3</v>
      </c>
      <c r="Z154" s="9" t="s">
        <v>368</v>
      </c>
      <c r="AA154" s="9"/>
      <c r="AB154" s="9" t="s">
        <v>567</v>
      </c>
      <c r="AC154" s="8">
        <f>SUM(Y154+(8.57))</f>
        <v>34.870000000000005</v>
      </c>
      <c r="AD154" s="17">
        <f t="shared" si="33"/>
        <v>91</v>
      </c>
      <c r="AE154" s="16">
        <f t="shared" si="34"/>
        <v>13.86</v>
      </c>
      <c r="AF154" s="10">
        <f t="shared" si="35"/>
        <v>0.32789212207239171</v>
      </c>
      <c r="AG154" s="8">
        <f t="shared" si="36"/>
        <v>15.590000000000003</v>
      </c>
      <c r="AH154" s="10">
        <f t="shared" si="37"/>
        <v>0.80860995850622419</v>
      </c>
      <c r="AI154" s="17">
        <f t="shared" si="38"/>
        <v>29.449999999999996</v>
      </c>
      <c r="AJ154" s="11">
        <f t="shared" si="39"/>
        <v>0.5293718166383703</v>
      </c>
      <c r="AK154" s="27">
        <f t="shared" si="40"/>
        <v>1.1248196248196252</v>
      </c>
    </row>
    <row r="155" spans="1:37" x14ac:dyDescent="0.2">
      <c r="A155" s="26" t="s">
        <v>553</v>
      </c>
      <c r="B155" s="47" t="s">
        <v>28</v>
      </c>
      <c r="C155" s="32" t="s">
        <v>278</v>
      </c>
      <c r="D155" s="9" t="s">
        <v>279</v>
      </c>
      <c r="E155" s="9" t="s">
        <v>280</v>
      </c>
      <c r="F155" s="9" t="s">
        <v>281</v>
      </c>
      <c r="G155" s="9"/>
      <c r="H155" s="9"/>
      <c r="I155" s="9" t="s">
        <v>33</v>
      </c>
      <c r="J155" s="8">
        <v>28.1</v>
      </c>
      <c r="K155" s="8">
        <v>13.82</v>
      </c>
      <c r="L155" s="9" t="s">
        <v>19</v>
      </c>
      <c r="M155" s="9"/>
      <c r="N155" s="9" t="s">
        <v>39</v>
      </c>
      <c r="O155" s="8">
        <f>SUM(K155+(J155*0.03))</f>
        <v>14.663</v>
      </c>
      <c r="P155" s="17">
        <f t="shared" si="32"/>
        <v>42.763000000000005</v>
      </c>
      <c r="Q155" s="32" t="s">
        <v>278</v>
      </c>
      <c r="R155" s="9" t="s">
        <v>279</v>
      </c>
      <c r="S155" s="9" t="s">
        <v>280</v>
      </c>
      <c r="T155" s="9" t="s">
        <v>462</v>
      </c>
      <c r="U155" s="9" t="s">
        <v>463</v>
      </c>
      <c r="V155" s="9" t="s">
        <v>464</v>
      </c>
      <c r="W155" s="9" t="s">
        <v>33</v>
      </c>
      <c r="X155" s="8">
        <v>36.75</v>
      </c>
      <c r="Y155" s="9">
        <v>23.22</v>
      </c>
      <c r="Z155" s="9" t="s">
        <v>19</v>
      </c>
      <c r="AA155" s="9"/>
      <c r="AB155" s="9" t="s">
        <v>465</v>
      </c>
      <c r="AC155" s="8">
        <f>SUM(Y155+(X155*0.03))</f>
        <v>24.322499999999998</v>
      </c>
      <c r="AD155" s="17">
        <f t="shared" si="33"/>
        <v>61.072499999999998</v>
      </c>
      <c r="AE155" s="16">
        <f t="shared" si="34"/>
        <v>8.6499999999999986</v>
      </c>
      <c r="AF155" s="10">
        <f t="shared" si="35"/>
        <v>0.30782918149466187</v>
      </c>
      <c r="AG155" s="8">
        <f t="shared" si="36"/>
        <v>9.6594999999999978</v>
      </c>
      <c r="AH155" s="10">
        <f t="shared" si="37"/>
        <v>0.65876696446838967</v>
      </c>
      <c r="AI155" s="17">
        <f t="shared" si="38"/>
        <v>18.309499999999993</v>
      </c>
      <c r="AJ155" s="11">
        <f t="shared" si="39"/>
        <v>0.52756765613479351</v>
      </c>
      <c r="AK155" s="27">
        <f t="shared" si="40"/>
        <v>1.1167052023121387</v>
      </c>
    </row>
    <row r="156" spans="1:37" x14ac:dyDescent="0.2">
      <c r="A156" s="26" t="s">
        <v>34</v>
      </c>
      <c r="B156" s="47" t="s">
        <v>34</v>
      </c>
      <c r="C156" s="32" t="s">
        <v>34</v>
      </c>
      <c r="D156" s="9"/>
      <c r="E156" s="9"/>
      <c r="F156" s="9"/>
      <c r="G156" s="9"/>
      <c r="H156" s="9"/>
      <c r="I156" s="9" t="s">
        <v>282</v>
      </c>
      <c r="J156" s="8">
        <v>37.5</v>
      </c>
      <c r="K156" s="8">
        <v>19.84</v>
      </c>
      <c r="L156" s="9" t="s">
        <v>34</v>
      </c>
      <c r="M156" s="9"/>
      <c r="N156" s="9"/>
      <c r="O156" s="8">
        <f t="shared" ref="O156:O166" si="43">K156</f>
        <v>19.84</v>
      </c>
      <c r="P156" s="17">
        <f t="shared" si="32"/>
        <v>57.34</v>
      </c>
      <c r="Q156" s="32" t="s">
        <v>34</v>
      </c>
      <c r="R156" s="9"/>
      <c r="S156" s="9"/>
      <c r="T156" s="9"/>
      <c r="U156" s="9"/>
      <c r="V156" s="9"/>
      <c r="W156" s="9" t="s">
        <v>282</v>
      </c>
      <c r="X156" s="8">
        <v>45.5</v>
      </c>
      <c r="Y156" s="8">
        <v>28.62</v>
      </c>
      <c r="Z156" s="9" t="s">
        <v>34</v>
      </c>
      <c r="AA156" s="9"/>
      <c r="AB156" s="9"/>
      <c r="AC156" s="8">
        <f t="shared" ref="AC156:AC183" si="44">Y156</f>
        <v>28.62</v>
      </c>
      <c r="AD156" s="17">
        <f t="shared" si="33"/>
        <v>74.12</v>
      </c>
      <c r="AE156" s="16">
        <f t="shared" si="34"/>
        <v>8</v>
      </c>
      <c r="AF156" s="10">
        <f t="shared" si="35"/>
        <v>0.21333333333333335</v>
      </c>
      <c r="AG156" s="8">
        <f t="shared" si="36"/>
        <v>8.7800000000000011</v>
      </c>
      <c r="AH156" s="10">
        <f t="shared" si="37"/>
        <v>0.44254032258064524</v>
      </c>
      <c r="AI156" s="17">
        <f t="shared" si="38"/>
        <v>16.78</v>
      </c>
      <c r="AJ156" s="11">
        <f t="shared" si="39"/>
        <v>0.52324195470798573</v>
      </c>
      <c r="AK156" s="27">
        <f t="shared" si="40"/>
        <v>1.0975000000000001</v>
      </c>
    </row>
    <row r="157" spans="1:37" x14ac:dyDescent="0.2">
      <c r="A157" s="26" t="s">
        <v>34</v>
      </c>
      <c r="B157" s="47" t="s">
        <v>34</v>
      </c>
      <c r="C157" s="32" t="s">
        <v>34</v>
      </c>
      <c r="D157" s="9"/>
      <c r="E157" s="9"/>
      <c r="F157" s="9"/>
      <c r="G157" s="9"/>
      <c r="H157" s="9"/>
      <c r="I157" s="9" t="s">
        <v>275</v>
      </c>
      <c r="J157" s="8">
        <v>34.5</v>
      </c>
      <c r="K157" s="8">
        <v>19.84</v>
      </c>
      <c r="L157" s="9" t="s">
        <v>34</v>
      </c>
      <c r="M157" s="9"/>
      <c r="N157" s="9"/>
      <c r="O157" s="8">
        <f t="shared" si="43"/>
        <v>19.84</v>
      </c>
      <c r="P157" s="17">
        <f t="shared" si="32"/>
        <v>54.34</v>
      </c>
      <c r="Q157" s="32" t="s">
        <v>34</v>
      </c>
      <c r="R157" s="9"/>
      <c r="S157" s="9"/>
      <c r="T157" s="9"/>
      <c r="U157" s="9"/>
      <c r="V157" s="9"/>
      <c r="W157" s="9" t="s">
        <v>275</v>
      </c>
      <c r="X157" s="8">
        <v>42.5</v>
      </c>
      <c r="Y157" s="8">
        <v>28.62</v>
      </c>
      <c r="Z157" s="9" t="s">
        <v>34</v>
      </c>
      <c r="AA157" s="9"/>
      <c r="AB157" s="9"/>
      <c r="AC157" s="8">
        <f t="shared" si="44"/>
        <v>28.62</v>
      </c>
      <c r="AD157" s="17">
        <f t="shared" si="33"/>
        <v>71.12</v>
      </c>
      <c r="AE157" s="16">
        <f t="shared" si="34"/>
        <v>8</v>
      </c>
      <c r="AF157" s="10">
        <f t="shared" si="35"/>
        <v>0.2318840579710145</v>
      </c>
      <c r="AG157" s="8">
        <f t="shared" si="36"/>
        <v>8.7800000000000011</v>
      </c>
      <c r="AH157" s="10">
        <f t="shared" si="37"/>
        <v>0.44254032258064524</v>
      </c>
      <c r="AI157" s="17">
        <f t="shared" si="38"/>
        <v>16.78</v>
      </c>
      <c r="AJ157" s="11">
        <f t="shared" si="39"/>
        <v>0.52324195470798573</v>
      </c>
      <c r="AK157" s="27">
        <f t="shared" si="40"/>
        <v>1.0975000000000001</v>
      </c>
    </row>
    <row r="158" spans="1:37" x14ac:dyDescent="0.2">
      <c r="A158" s="26" t="s">
        <v>34</v>
      </c>
      <c r="B158" s="47" t="s">
        <v>34</v>
      </c>
      <c r="C158" s="32" t="s">
        <v>34</v>
      </c>
      <c r="D158" s="9"/>
      <c r="E158" s="9"/>
      <c r="F158" s="9"/>
      <c r="G158" s="9"/>
      <c r="H158" s="9"/>
      <c r="I158" s="9" t="s">
        <v>5</v>
      </c>
      <c r="J158" s="8">
        <v>41.71</v>
      </c>
      <c r="K158" s="8">
        <v>34.56</v>
      </c>
      <c r="L158" s="9" t="s">
        <v>34</v>
      </c>
      <c r="M158" s="9"/>
      <c r="N158" s="9"/>
      <c r="O158" s="8">
        <f t="shared" si="43"/>
        <v>34.56</v>
      </c>
      <c r="P158" s="17">
        <f t="shared" si="32"/>
        <v>76.27000000000001</v>
      </c>
      <c r="Q158" s="32" t="s">
        <v>34</v>
      </c>
      <c r="R158" s="9"/>
      <c r="S158" s="9"/>
      <c r="T158" s="9"/>
      <c r="U158" s="9"/>
      <c r="V158" s="9"/>
      <c r="W158" s="9" t="s">
        <v>5</v>
      </c>
      <c r="X158" s="8">
        <v>52.5</v>
      </c>
      <c r="Y158" s="8">
        <v>46.28</v>
      </c>
      <c r="Z158" s="9" t="s">
        <v>34</v>
      </c>
      <c r="AA158" s="9"/>
      <c r="AB158" s="9"/>
      <c r="AC158" s="8">
        <f t="shared" si="44"/>
        <v>46.28</v>
      </c>
      <c r="AD158" s="17">
        <f t="shared" si="33"/>
        <v>98.78</v>
      </c>
      <c r="AE158" s="16">
        <f t="shared" si="34"/>
        <v>10.79</v>
      </c>
      <c r="AF158" s="10">
        <f t="shared" si="35"/>
        <v>0.2586909614001438</v>
      </c>
      <c r="AG158" s="8">
        <f t="shared" si="36"/>
        <v>11.719999999999999</v>
      </c>
      <c r="AH158" s="10">
        <f t="shared" si="37"/>
        <v>0.33912037037037029</v>
      </c>
      <c r="AI158" s="17">
        <f t="shared" si="38"/>
        <v>22.509999999999991</v>
      </c>
      <c r="AJ158" s="11">
        <f t="shared" si="39"/>
        <v>0.52065748556197267</v>
      </c>
      <c r="AK158" s="27">
        <f t="shared" si="40"/>
        <v>1.0861909175162188</v>
      </c>
    </row>
    <row r="159" spans="1:37" x14ac:dyDescent="0.2">
      <c r="A159" s="26" t="s">
        <v>552</v>
      </c>
      <c r="B159" s="47" t="s">
        <v>10</v>
      </c>
      <c r="C159" s="32" t="s">
        <v>413</v>
      </c>
      <c r="D159" s="9"/>
      <c r="E159" s="9"/>
      <c r="F159" s="9"/>
      <c r="G159" s="9"/>
      <c r="H159" s="9"/>
      <c r="I159" s="9" t="s">
        <v>80</v>
      </c>
      <c r="J159" s="8">
        <v>35</v>
      </c>
      <c r="K159" s="8">
        <v>25.34</v>
      </c>
      <c r="L159" s="9" t="s">
        <v>368</v>
      </c>
      <c r="M159" s="9"/>
      <c r="N159" s="9"/>
      <c r="O159" s="8">
        <f t="shared" si="43"/>
        <v>25.34</v>
      </c>
      <c r="P159" s="17">
        <f t="shared" si="32"/>
        <v>60.34</v>
      </c>
      <c r="Q159" s="32" t="s">
        <v>413</v>
      </c>
      <c r="R159" s="9"/>
      <c r="S159" s="9"/>
      <c r="T159" s="9"/>
      <c r="U159" s="9"/>
      <c r="V159" s="9"/>
      <c r="W159" s="9" t="s">
        <v>80</v>
      </c>
      <c r="X159" s="8">
        <v>41.5</v>
      </c>
      <c r="Y159" s="8">
        <v>32.369999999999997</v>
      </c>
      <c r="Z159" s="9" t="s">
        <v>368</v>
      </c>
      <c r="AA159" s="9" t="s">
        <v>95</v>
      </c>
      <c r="AB159" s="9"/>
      <c r="AC159" s="8">
        <f t="shared" si="44"/>
        <v>32.369999999999997</v>
      </c>
      <c r="AD159" s="17">
        <f t="shared" si="33"/>
        <v>73.87</v>
      </c>
      <c r="AE159" s="16">
        <f t="shared" si="34"/>
        <v>6.5</v>
      </c>
      <c r="AF159" s="10">
        <f t="shared" si="35"/>
        <v>0.18571428571428572</v>
      </c>
      <c r="AG159" s="8">
        <f t="shared" si="36"/>
        <v>7.0299999999999976</v>
      </c>
      <c r="AH159" s="10">
        <f t="shared" si="37"/>
        <v>0.27742699289660605</v>
      </c>
      <c r="AI159" s="17">
        <f t="shared" si="38"/>
        <v>13.530000000000001</v>
      </c>
      <c r="AJ159" s="11">
        <f t="shared" si="39"/>
        <v>0.51958610495195834</v>
      </c>
      <c r="AK159" s="27">
        <f t="shared" si="40"/>
        <v>1.0815384615384611</v>
      </c>
    </row>
    <row r="160" spans="1:37" x14ac:dyDescent="0.2">
      <c r="A160" s="26" t="s">
        <v>25</v>
      </c>
      <c r="B160" s="47" t="s">
        <v>25</v>
      </c>
      <c r="C160" s="32" t="s">
        <v>435</v>
      </c>
      <c r="D160" s="9"/>
      <c r="E160" s="9"/>
      <c r="F160" s="9"/>
      <c r="G160" s="9"/>
      <c r="H160" s="9"/>
      <c r="I160" s="9" t="s">
        <v>436</v>
      </c>
      <c r="J160" s="8">
        <v>47.36</v>
      </c>
      <c r="K160" s="8">
        <v>25.09</v>
      </c>
      <c r="L160" s="9" t="s">
        <v>368</v>
      </c>
      <c r="M160" s="9"/>
      <c r="N160" s="9"/>
      <c r="O160" s="8">
        <f t="shared" si="43"/>
        <v>25.09</v>
      </c>
      <c r="P160" s="17">
        <f t="shared" si="32"/>
        <v>72.45</v>
      </c>
      <c r="Q160" s="32" t="s">
        <v>435</v>
      </c>
      <c r="R160" s="9"/>
      <c r="S160" s="9"/>
      <c r="T160" s="9"/>
      <c r="U160" s="9"/>
      <c r="V160" s="9"/>
      <c r="W160" s="9" t="s">
        <v>540</v>
      </c>
      <c r="X160" s="8">
        <v>60.47</v>
      </c>
      <c r="Y160" s="8">
        <v>39.24</v>
      </c>
      <c r="Z160" s="9" t="s">
        <v>368</v>
      </c>
      <c r="AA160" s="9"/>
      <c r="AB160" s="9"/>
      <c r="AC160" s="8">
        <f t="shared" si="44"/>
        <v>39.24</v>
      </c>
      <c r="AD160" s="17">
        <f t="shared" si="33"/>
        <v>99.710000000000008</v>
      </c>
      <c r="AE160" s="16">
        <f t="shared" si="34"/>
        <v>13.11</v>
      </c>
      <c r="AF160" s="10">
        <f t="shared" si="35"/>
        <v>0.27681587837837834</v>
      </c>
      <c r="AG160" s="8">
        <f t="shared" si="36"/>
        <v>14.150000000000002</v>
      </c>
      <c r="AH160" s="10">
        <f t="shared" si="37"/>
        <v>0.56396970904742938</v>
      </c>
      <c r="AI160" s="17">
        <f t="shared" si="38"/>
        <v>27.260000000000005</v>
      </c>
      <c r="AJ160" s="11">
        <f t="shared" si="39"/>
        <v>0.51907556859867932</v>
      </c>
      <c r="AK160" s="27">
        <f t="shared" si="40"/>
        <v>1.0793287566742946</v>
      </c>
    </row>
    <row r="161" spans="1:37" x14ac:dyDescent="0.2">
      <c r="A161" s="26" t="s">
        <v>25</v>
      </c>
      <c r="B161" s="47" t="s">
        <v>25</v>
      </c>
      <c r="C161" s="32" t="s">
        <v>26</v>
      </c>
      <c r="D161" s="9"/>
      <c r="E161" s="9"/>
      <c r="F161" s="9"/>
      <c r="G161" s="9"/>
      <c r="H161" s="9"/>
      <c r="I161" s="9" t="s">
        <v>80</v>
      </c>
      <c r="J161" s="8">
        <v>35.5</v>
      </c>
      <c r="K161" s="8">
        <v>22.62</v>
      </c>
      <c r="L161" s="9" t="s">
        <v>27</v>
      </c>
      <c r="M161" s="9"/>
      <c r="N161" s="9"/>
      <c r="O161" s="8">
        <f t="shared" si="43"/>
        <v>22.62</v>
      </c>
      <c r="P161" s="17">
        <f t="shared" si="32"/>
        <v>58.120000000000005</v>
      </c>
      <c r="Q161" s="32" t="s">
        <v>26</v>
      </c>
      <c r="R161" s="9"/>
      <c r="S161" s="9"/>
      <c r="T161" s="9"/>
      <c r="U161" s="9"/>
      <c r="V161" s="9"/>
      <c r="W161" s="9" t="s">
        <v>80</v>
      </c>
      <c r="X161" s="8">
        <v>44</v>
      </c>
      <c r="Y161" s="8">
        <v>31.62</v>
      </c>
      <c r="Z161" s="9" t="s">
        <v>27</v>
      </c>
      <c r="AA161" s="9" t="s">
        <v>95</v>
      </c>
      <c r="AB161" s="9" t="s">
        <v>560</v>
      </c>
      <c r="AC161" s="8">
        <f t="shared" si="44"/>
        <v>31.62</v>
      </c>
      <c r="AD161" s="17">
        <f t="shared" si="33"/>
        <v>75.62</v>
      </c>
      <c r="AE161" s="16">
        <f t="shared" si="34"/>
        <v>8.5</v>
      </c>
      <c r="AF161" s="10">
        <f t="shared" si="35"/>
        <v>0.23943661971830985</v>
      </c>
      <c r="AG161" s="8">
        <f t="shared" si="36"/>
        <v>9</v>
      </c>
      <c r="AH161" s="10">
        <f t="shared" si="37"/>
        <v>0.39787798408488062</v>
      </c>
      <c r="AI161" s="17">
        <f t="shared" si="38"/>
        <v>17.5</v>
      </c>
      <c r="AJ161" s="11">
        <f t="shared" si="39"/>
        <v>0.51428571428571423</v>
      </c>
      <c r="AK161" s="27">
        <f t="shared" si="40"/>
        <v>1.0588235294117647</v>
      </c>
    </row>
    <row r="162" spans="1:37" x14ac:dyDescent="0.2">
      <c r="A162" s="26" t="s">
        <v>25</v>
      </c>
      <c r="B162" s="47" t="s">
        <v>25</v>
      </c>
      <c r="C162" s="32" t="s">
        <v>447</v>
      </c>
      <c r="D162" s="9"/>
      <c r="E162" s="9"/>
      <c r="F162" s="9"/>
      <c r="G162" s="9"/>
      <c r="H162" s="9"/>
      <c r="I162" s="9" t="s">
        <v>96</v>
      </c>
      <c r="J162" s="8">
        <v>42.06</v>
      </c>
      <c r="K162" s="8">
        <v>33.340000000000003</v>
      </c>
      <c r="L162" s="9" t="s">
        <v>27</v>
      </c>
      <c r="M162" s="9"/>
      <c r="N162" s="9"/>
      <c r="O162" s="8">
        <f t="shared" si="43"/>
        <v>33.340000000000003</v>
      </c>
      <c r="P162" s="17">
        <f t="shared" si="32"/>
        <v>75.400000000000006</v>
      </c>
      <c r="Q162" s="32" t="s">
        <v>447</v>
      </c>
      <c r="R162" s="9"/>
      <c r="S162" s="9"/>
      <c r="T162" s="9"/>
      <c r="U162" s="9"/>
      <c r="V162" s="9"/>
      <c r="W162" s="9" t="s">
        <v>96</v>
      </c>
      <c r="X162" s="8">
        <v>53.22</v>
      </c>
      <c r="Y162" s="8">
        <v>45.04</v>
      </c>
      <c r="Z162" s="9" t="s">
        <v>27</v>
      </c>
      <c r="AA162" s="9"/>
      <c r="AB162" s="9"/>
      <c r="AC162" s="8">
        <f t="shared" si="44"/>
        <v>45.04</v>
      </c>
      <c r="AD162" s="17">
        <f t="shared" si="33"/>
        <v>98.259999999999991</v>
      </c>
      <c r="AE162" s="16">
        <f t="shared" si="34"/>
        <v>11.159999999999997</v>
      </c>
      <c r="AF162" s="10">
        <f t="shared" si="35"/>
        <v>0.26533523537803128</v>
      </c>
      <c r="AG162" s="8">
        <f t="shared" si="36"/>
        <v>11.699999999999996</v>
      </c>
      <c r="AH162" s="10">
        <f t="shared" si="37"/>
        <v>0.35092981403719242</v>
      </c>
      <c r="AI162" s="17">
        <f t="shared" si="38"/>
        <v>22.859999999999985</v>
      </c>
      <c r="AJ162" s="11">
        <f t="shared" si="39"/>
        <v>0.51181102362204733</v>
      </c>
      <c r="AK162" s="27">
        <f t="shared" si="40"/>
        <v>1.0483870967741935</v>
      </c>
    </row>
    <row r="163" spans="1:37" x14ac:dyDescent="0.2">
      <c r="A163" s="26" t="s">
        <v>34</v>
      </c>
      <c r="B163" s="47" t="s">
        <v>34</v>
      </c>
      <c r="C163" s="32" t="s">
        <v>34</v>
      </c>
      <c r="D163" s="9"/>
      <c r="E163" s="9"/>
      <c r="F163" s="9"/>
      <c r="G163" s="9"/>
      <c r="H163" s="9"/>
      <c r="I163" s="9" t="s">
        <v>246</v>
      </c>
      <c r="J163" s="8">
        <v>43.45</v>
      </c>
      <c r="K163" s="8">
        <v>31.03</v>
      </c>
      <c r="L163" s="9" t="s">
        <v>34</v>
      </c>
      <c r="M163" s="9"/>
      <c r="N163" s="9"/>
      <c r="O163" s="8">
        <f t="shared" si="43"/>
        <v>31.03</v>
      </c>
      <c r="P163" s="17">
        <f t="shared" si="32"/>
        <v>74.48</v>
      </c>
      <c r="Q163" s="32" t="s">
        <v>34</v>
      </c>
      <c r="R163" s="9"/>
      <c r="S163" s="9"/>
      <c r="T163" s="9"/>
      <c r="U163" s="9"/>
      <c r="V163" s="9"/>
      <c r="W163" s="9" t="s">
        <v>246</v>
      </c>
      <c r="X163" s="8">
        <v>53.62</v>
      </c>
      <c r="Y163" s="8">
        <v>41.65</v>
      </c>
      <c r="Z163" s="9" t="s">
        <v>34</v>
      </c>
      <c r="AA163" s="9"/>
      <c r="AB163" s="9"/>
      <c r="AC163" s="8">
        <f t="shared" si="44"/>
        <v>41.65</v>
      </c>
      <c r="AD163" s="17">
        <f t="shared" si="33"/>
        <v>95.27</v>
      </c>
      <c r="AE163" s="16">
        <f t="shared" si="34"/>
        <v>10.169999999999995</v>
      </c>
      <c r="AF163" s="10">
        <f t="shared" si="35"/>
        <v>0.23406214039125417</v>
      </c>
      <c r="AG163" s="8">
        <f t="shared" si="36"/>
        <v>10.619999999999997</v>
      </c>
      <c r="AH163" s="10">
        <f t="shared" si="37"/>
        <v>0.34224943602964863</v>
      </c>
      <c r="AI163" s="17">
        <f t="shared" si="38"/>
        <v>20.789999999999992</v>
      </c>
      <c r="AJ163" s="11">
        <f t="shared" si="39"/>
        <v>0.51082251082251084</v>
      </c>
      <c r="AK163" s="27">
        <f t="shared" si="40"/>
        <v>1.0442477876106198</v>
      </c>
    </row>
    <row r="164" spans="1:37" x14ac:dyDescent="0.2">
      <c r="A164" s="26" t="s">
        <v>34</v>
      </c>
      <c r="B164" s="47" t="s">
        <v>34</v>
      </c>
      <c r="C164" s="32" t="s">
        <v>34</v>
      </c>
      <c r="D164" s="9"/>
      <c r="E164" s="9"/>
      <c r="F164" s="9"/>
      <c r="G164" s="9"/>
      <c r="H164" s="9"/>
      <c r="I164" s="9" t="s">
        <v>145</v>
      </c>
      <c r="J164" s="8">
        <v>47.24</v>
      </c>
      <c r="K164" s="8">
        <v>24.02</v>
      </c>
      <c r="L164" s="9" t="s">
        <v>34</v>
      </c>
      <c r="M164" s="9" t="s">
        <v>150</v>
      </c>
      <c r="N164" s="9"/>
      <c r="O164" s="8">
        <f t="shared" si="43"/>
        <v>24.02</v>
      </c>
      <c r="P164" s="17">
        <f t="shared" si="32"/>
        <v>71.260000000000005</v>
      </c>
      <c r="Q164" s="32" t="s">
        <v>34</v>
      </c>
      <c r="R164" s="9"/>
      <c r="S164" s="9"/>
      <c r="T164" s="9"/>
      <c r="U164" s="9"/>
      <c r="V164" s="9"/>
      <c r="W164" s="9" t="s">
        <v>145</v>
      </c>
      <c r="X164" s="8">
        <v>58.3</v>
      </c>
      <c r="Y164" s="8">
        <v>35.409999999999997</v>
      </c>
      <c r="Z164" s="9" t="s">
        <v>34</v>
      </c>
      <c r="AA164" s="9" t="s">
        <v>150</v>
      </c>
      <c r="AB164" s="9"/>
      <c r="AC164" s="8">
        <f t="shared" si="44"/>
        <v>35.409999999999997</v>
      </c>
      <c r="AD164" s="17">
        <f t="shared" si="33"/>
        <v>93.71</v>
      </c>
      <c r="AE164" s="16">
        <f t="shared" si="34"/>
        <v>11.059999999999995</v>
      </c>
      <c r="AF164" s="10">
        <f t="shared" si="35"/>
        <v>0.23412362404741732</v>
      </c>
      <c r="AG164" s="8">
        <f t="shared" si="36"/>
        <v>11.389999999999997</v>
      </c>
      <c r="AH164" s="10">
        <f t="shared" si="37"/>
        <v>0.47418817651956691</v>
      </c>
      <c r="AI164" s="17">
        <f t="shared" si="38"/>
        <v>22.449999999999989</v>
      </c>
      <c r="AJ164" s="11">
        <f t="shared" si="39"/>
        <v>0.50734966592427633</v>
      </c>
      <c r="AK164" s="27">
        <f t="shared" si="40"/>
        <v>1.0298372513562388</v>
      </c>
    </row>
    <row r="165" spans="1:37" x14ac:dyDescent="0.2">
      <c r="A165" s="26" t="s">
        <v>554</v>
      </c>
      <c r="B165" s="47" t="s">
        <v>22</v>
      </c>
      <c r="C165" s="32" t="s">
        <v>210</v>
      </c>
      <c r="D165" s="9" t="s">
        <v>212</v>
      </c>
      <c r="E165" s="9"/>
      <c r="F165" s="9"/>
      <c r="G165" s="9"/>
      <c r="H165" s="9"/>
      <c r="I165" s="9" t="s">
        <v>231</v>
      </c>
      <c r="J165" s="8">
        <v>28.75</v>
      </c>
      <c r="K165" s="8">
        <v>17.47</v>
      </c>
      <c r="L165" s="9" t="s">
        <v>8</v>
      </c>
      <c r="M165" s="9" t="s">
        <v>232</v>
      </c>
      <c r="N165" s="9"/>
      <c r="O165" s="8">
        <f t="shared" si="43"/>
        <v>17.47</v>
      </c>
      <c r="P165" s="17">
        <f t="shared" si="32"/>
        <v>46.22</v>
      </c>
      <c r="Q165" s="32" t="s">
        <v>210</v>
      </c>
      <c r="R165" s="9" t="s">
        <v>389</v>
      </c>
      <c r="S165" s="9"/>
      <c r="T165" s="9"/>
      <c r="U165" s="9"/>
      <c r="V165" s="9"/>
      <c r="W165" s="9" t="s">
        <v>231</v>
      </c>
      <c r="X165" s="8">
        <v>37.78</v>
      </c>
      <c r="Y165" s="8">
        <v>26.74</v>
      </c>
      <c r="Z165" s="9" t="s">
        <v>17</v>
      </c>
      <c r="AA165" s="9" t="s">
        <v>400</v>
      </c>
      <c r="AB165" s="9"/>
      <c r="AC165" s="8">
        <f t="shared" si="44"/>
        <v>26.74</v>
      </c>
      <c r="AD165" s="17">
        <f t="shared" si="33"/>
        <v>64.52</v>
      </c>
      <c r="AE165" s="16">
        <f t="shared" si="34"/>
        <v>9.0300000000000011</v>
      </c>
      <c r="AF165" s="10">
        <f t="shared" si="35"/>
        <v>0.31408695652173918</v>
      </c>
      <c r="AG165" s="8">
        <f t="shared" si="36"/>
        <v>9.27</v>
      </c>
      <c r="AH165" s="10">
        <f t="shared" si="37"/>
        <v>0.5306239267315398</v>
      </c>
      <c r="AI165" s="17">
        <f t="shared" si="38"/>
        <v>18.299999999999997</v>
      </c>
      <c r="AJ165" s="11">
        <f t="shared" si="39"/>
        <v>0.50655737704918036</v>
      </c>
      <c r="AK165" s="27">
        <f t="shared" si="40"/>
        <v>1.0265780730897007</v>
      </c>
    </row>
    <row r="166" spans="1:37" x14ac:dyDescent="0.2">
      <c r="A166" s="26" t="s">
        <v>554</v>
      </c>
      <c r="B166" s="47" t="s">
        <v>22</v>
      </c>
      <c r="C166" s="32" t="s">
        <v>210</v>
      </c>
      <c r="D166" s="9" t="s">
        <v>212</v>
      </c>
      <c r="E166" s="9"/>
      <c r="F166" s="9"/>
      <c r="G166" s="9"/>
      <c r="H166" s="9"/>
      <c r="I166" s="9" t="s">
        <v>233</v>
      </c>
      <c r="J166" s="8">
        <v>29.53</v>
      </c>
      <c r="K166" s="8">
        <v>17.47</v>
      </c>
      <c r="L166" s="9" t="s">
        <v>8</v>
      </c>
      <c r="M166" s="9" t="s">
        <v>234</v>
      </c>
      <c r="N166" s="9"/>
      <c r="O166" s="8">
        <f t="shared" si="43"/>
        <v>17.47</v>
      </c>
      <c r="P166" s="17">
        <f t="shared" si="32"/>
        <v>47</v>
      </c>
      <c r="Q166" s="32" t="s">
        <v>210</v>
      </c>
      <c r="R166" s="9" t="s">
        <v>389</v>
      </c>
      <c r="S166" s="9"/>
      <c r="T166" s="9"/>
      <c r="U166" s="9"/>
      <c r="V166" s="9"/>
      <c r="W166" s="9" t="s">
        <v>233</v>
      </c>
      <c r="X166" s="8">
        <v>38.619999999999997</v>
      </c>
      <c r="Y166" s="8">
        <v>26.74</v>
      </c>
      <c r="Z166" s="9" t="s">
        <v>17</v>
      </c>
      <c r="AA166" s="9" t="s">
        <v>402</v>
      </c>
      <c r="AB166" s="9"/>
      <c r="AC166" s="8">
        <f t="shared" si="44"/>
        <v>26.74</v>
      </c>
      <c r="AD166" s="17">
        <f t="shared" si="33"/>
        <v>65.36</v>
      </c>
      <c r="AE166" s="16">
        <f t="shared" si="34"/>
        <v>9.0899999999999963</v>
      </c>
      <c r="AF166" s="10">
        <f t="shared" si="35"/>
        <v>0.30782255333559078</v>
      </c>
      <c r="AG166" s="8">
        <f t="shared" si="36"/>
        <v>9.27</v>
      </c>
      <c r="AH166" s="10">
        <f t="shared" si="37"/>
        <v>0.5306239267315398</v>
      </c>
      <c r="AI166" s="17">
        <f t="shared" si="38"/>
        <v>18.36</v>
      </c>
      <c r="AJ166" s="11">
        <f t="shared" si="39"/>
        <v>0.50490196078431371</v>
      </c>
      <c r="AK166" s="27">
        <f t="shared" si="40"/>
        <v>1.0198019801980203</v>
      </c>
    </row>
    <row r="167" spans="1:37" x14ac:dyDescent="0.2">
      <c r="A167" s="26" t="s">
        <v>3</v>
      </c>
      <c r="B167" s="47" t="s">
        <v>3</v>
      </c>
      <c r="C167" s="32" t="s">
        <v>31</v>
      </c>
      <c r="D167" s="9" t="s">
        <v>35</v>
      </c>
      <c r="E167" s="9" t="s">
        <v>36</v>
      </c>
      <c r="F167" s="9"/>
      <c r="G167" s="9"/>
      <c r="H167" s="9"/>
      <c r="I167" s="9" t="s">
        <v>33</v>
      </c>
      <c r="J167" s="8">
        <v>28.75</v>
      </c>
      <c r="K167" s="8">
        <v>14.8</v>
      </c>
      <c r="L167" s="9" t="s">
        <v>13</v>
      </c>
      <c r="M167" s="9"/>
      <c r="N167" s="9" t="s">
        <v>39</v>
      </c>
      <c r="O167" s="8">
        <f>SUM(K167+(J167*0.03))</f>
        <v>15.662500000000001</v>
      </c>
      <c r="P167" s="17">
        <f t="shared" si="32"/>
        <v>44.412500000000001</v>
      </c>
      <c r="Q167" s="32" t="s">
        <v>31</v>
      </c>
      <c r="R167" s="9" t="s">
        <v>32</v>
      </c>
      <c r="S167" s="9"/>
      <c r="T167" s="9"/>
      <c r="U167" s="9"/>
      <c r="V167" s="9"/>
      <c r="W167" s="9" t="s">
        <v>33</v>
      </c>
      <c r="X167" s="8">
        <v>37.75</v>
      </c>
      <c r="Y167" s="8">
        <v>24.67</v>
      </c>
      <c r="Z167" s="9" t="s">
        <v>13</v>
      </c>
      <c r="AA167" s="9"/>
      <c r="AB167" s="9"/>
      <c r="AC167" s="8">
        <f t="shared" si="44"/>
        <v>24.67</v>
      </c>
      <c r="AD167" s="17">
        <f t="shared" si="33"/>
        <v>62.42</v>
      </c>
      <c r="AE167" s="16">
        <f t="shared" si="34"/>
        <v>9</v>
      </c>
      <c r="AF167" s="10">
        <f t="shared" si="35"/>
        <v>0.31304347826086959</v>
      </c>
      <c r="AG167" s="8">
        <f t="shared" si="36"/>
        <v>9.0075000000000003</v>
      </c>
      <c r="AH167" s="10">
        <f t="shared" si="37"/>
        <v>0.57509976057462087</v>
      </c>
      <c r="AI167" s="17">
        <f t="shared" si="38"/>
        <v>18.0075</v>
      </c>
      <c r="AJ167" s="11">
        <f t="shared" si="39"/>
        <v>0.5002082465639317</v>
      </c>
      <c r="AK167" s="27">
        <f t="shared" si="40"/>
        <v>1.0008333333333335</v>
      </c>
    </row>
    <row r="168" spans="1:37" x14ac:dyDescent="0.2">
      <c r="A168" s="26" t="s">
        <v>34</v>
      </c>
      <c r="B168" s="47" t="s">
        <v>34</v>
      </c>
      <c r="C168" s="32" t="s">
        <v>34</v>
      </c>
      <c r="D168" s="9"/>
      <c r="E168" s="9"/>
      <c r="F168" s="9"/>
      <c r="G168" s="9"/>
      <c r="H168" s="9"/>
      <c r="I168" s="9" t="s">
        <v>204</v>
      </c>
      <c r="J168" s="8">
        <v>50.26</v>
      </c>
      <c r="K168" s="8">
        <v>22.53</v>
      </c>
      <c r="L168" s="9" t="s">
        <v>34</v>
      </c>
      <c r="M168" s="9"/>
      <c r="N168" s="9"/>
      <c r="O168" s="8">
        <f t="shared" ref="O168:O183" si="45">K168</f>
        <v>22.53</v>
      </c>
      <c r="P168" s="17">
        <f t="shared" si="32"/>
        <v>72.789999999999992</v>
      </c>
      <c r="Q168" s="32" t="s">
        <v>34</v>
      </c>
      <c r="R168" s="9"/>
      <c r="S168" s="9"/>
      <c r="T168" s="9"/>
      <c r="U168" s="9"/>
      <c r="V168" s="9"/>
      <c r="W168" s="9" t="s">
        <v>204</v>
      </c>
      <c r="X168" s="8">
        <v>60.1</v>
      </c>
      <c r="Y168" s="8">
        <v>32.15</v>
      </c>
      <c r="Z168" s="9" t="s">
        <v>34</v>
      </c>
      <c r="AA168" s="9"/>
      <c r="AB168" s="9"/>
      <c r="AC168" s="8">
        <f t="shared" si="44"/>
        <v>32.15</v>
      </c>
      <c r="AD168" s="17">
        <f t="shared" si="33"/>
        <v>92.25</v>
      </c>
      <c r="AE168" s="16">
        <f t="shared" si="34"/>
        <v>9.8400000000000034</v>
      </c>
      <c r="AF168" s="10">
        <f t="shared" si="35"/>
        <v>0.19578193394349391</v>
      </c>
      <c r="AG168" s="8">
        <f t="shared" si="36"/>
        <v>9.6199999999999974</v>
      </c>
      <c r="AH168" s="10">
        <f t="shared" si="37"/>
        <v>0.42698624056813123</v>
      </c>
      <c r="AI168" s="17">
        <f t="shared" si="38"/>
        <v>19.460000000000008</v>
      </c>
      <c r="AJ168" s="11">
        <f t="shared" si="39"/>
        <v>0.49434737923946526</v>
      </c>
      <c r="AK168" s="27">
        <f t="shared" si="40"/>
        <v>0.97764227642276358</v>
      </c>
    </row>
    <row r="169" spans="1:37" x14ac:dyDescent="0.2">
      <c r="A169" s="26" t="s">
        <v>554</v>
      </c>
      <c r="B169" s="47" t="s">
        <v>22</v>
      </c>
      <c r="C169" s="32" t="s">
        <v>210</v>
      </c>
      <c r="D169" s="9" t="s">
        <v>212</v>
      </c>
      <c r="E169" s="9"/>
      <c r="F169" s="9"/>
      <c r="G169" s="9"/>
      <c r="H169" s="9"/>
      <c r="I169" s="9" t="s">
        <v>227</v>
      </c>
      <c r="J169" s="8">
        <v>26.02</v>
      </c>
      <c r="K169" s="8">
        <v>17.47</v>
      </c>
      <c r="L169" s="9" t="s">
        <v>8</v>
      </c>
      <c r="M169" s="9" t="s">
        <v>229</v>
      </c>
      <c r="N169" s="9"/>
      <c r="O169" s="8">
        <f t="shared" si="45"/>
        <v>17.47</v>
      </c>
      <c r="P169" s="17">
        <f t="shared" si="32"/>
        <v>43.489999999999995</v>
      </c>
      <c r="Q169" s="32" t="s">
        <v>210</v>
      </c>
      <c r="R169" s="9" t="s">
        <v>389</v>
      </c>
      <c r="S169" s="9"/>
      <c r="T169" s="9"/>
      <c r="U169" s="9"/>
      <c r="V169" s="9"/>
      <c r="W169" s="9" t="s">
        <v>227</v>
      </c>
      <c r="X169" s="8">
        <v>36.11</v>
      </c>
      <c r="Y169" s="8">
        <v>26.74</v>
      </c>
      <c r="Z169" s="9" t="s">
        <v>17</v>
      </c>
      <c r="AA169" s="9" t="s">
        <v>397</v>
      </c>
      <c r="AB169" s="9"/>
      <c r="AC169" s="8">
        <f t="shared" si="44"/>
        <v>26.74</v>
      </c>
      <c r="AD169" s="17">
        <f t="shared" si="33"/>
        <v>62.849999999999994</v>
      </c>
      <c r="AE169" s="16">
        <f t="shared" si="34"/>
        <v>10.09</v>
      </c>
      <c r="AF169" s="10">
        <f t="shared" si="35"/>
        <v>0.38777863182167566</v>
      </c>
      <c r="AG169" s="8">
        <f t="shared" ref="AG169:AG185" si="46">AC169-O169</f>
        <v>9.27</v>
      </c>
      <c r="AH169" s="10">
        <f t="shared" ref="AH169:AH185" si="47">AG169/O169</f>
        <v>0.5306239267315398</v>
      </c>
      <c r="AI169" s="17">
        <f t="shared" si="38"/>
        <v>19.36</v>
      </c>
      <c r="AJ169" s="11">
        <f t="shared" si="39"/>
        <v>0.47882231404958675</v>
      </c>
      <c r="AK169" s="27">
        <f t="shared" si="40"/>
        <v>0.91873141724479679</v>
      </c>
    </row>
    <row r="170" spans="1:37" x14ac:dyDescent="0.2">
      <c r="A170" s="26" t="s">
        <v>553</v>
      </c>
      <c r="B170" s="47" t="s">
        <v>28</v>
      </c>
      <c r="C170" s="32" t="s">
        <v>28</v>
      </c>
      <c r="D170" s="9"/>
      <c r="E170" s="9"/>
      <c r="F170" s="9"/>
      <c r="G170" s="9"/>
      <c r="H170" s="9"/>
      <c r="I170" s="9" t="s">
        <v>307</v>
      </c>
      <c r="J170" s="8">
        <v>21.65</v>
      </c>
      <c r="K170" s="8">
        <v>13.1</v>
      </c>
      <c r="L170" s="9" t="s">
        <v>13</v>
      </c>
      <c r="M170" s="9"/>
      <c r="N170" s="9"/>
      <c r="O170" s="8">
        <f t="shared" si="45"/>
        <v>13.1</v>
      </c>
      <c r="P170" s="17">
        <f t="shared" si="32"/>
        <v>34.75</v>
      </c>
      <c r="Q170" s="32" t="s">
        <v>28</v>
      </c>
      <c r="R170" s="9"/>
      <c r="S170" s="9"/>
      <c r="T170" s="9"/>
      <c r="U170" s="9"/>
      <c r="V170" s="9"/>
      <c r="W170" s="9" t="s">
        <v>307</v>
      </c>
      <c r="X170" s="8">
        <v>27.94</v>
      </c>
      <c r="Y170" s="8">
        <v>18.760000000000002</v>
      </c>
      <c r="Z170" s="9" t="s">
        <v>9</v>
      </c>
      <c r="AA170" s="9"/>
      <c r="AB170" s="9"/>
      <c r="AC170" s="8">
        <f t="shared" si="44"/>
        <v>18.760000000000002</v>
      </c>
      <c r="AD170" s="17">
        <f t="shared" si="33"/>
        <v>46.7</v>
      </c>
      <c r="AE170" s="16">
        <f t="shared" si="34"/>
        <v>6.2900000000000027</v>
      </c>
      <c r="AF170" s="10">
        <f t="shared" si="35"/>
        <v>0.29053117782909943</v>
      </c>
      <c r="AG170" s="8">
        <f t="shared" si="46"/>
        <v>5.6600000000000019</v>
      </c>
      <c r="AH170" s="10">
        <f t="shared" si="47"/>
        <v>0.43206106870229022</v>
      </c>
      <c r="AI170" s="17">
        <f t="shared" si="38"/>
        <v>11.950000000000003</v>
      </c>
      <c r="AJ170" s="11">
        <f t="shared" si="39"/>
        <v>0.47364016736401676</v>
      </c>
      <c r="AK170" s="27">
        <f t="shared" si="40"/>
        <v>0.89984101748807621</v>
      </c>
    </row>
    <row r="171" spans="1:37" x14ac:dyDescent="0.2">
      <c r="A171" s="26" t="s">
        <v>3</v>
      </c>
      <c r="B171" s="47" t="s">
        <v>3</v>
      </c>
      <c r="C171" s="32" t="s">
        <v>89</v>
      </c>
      <c r="D171" s="9" t="s">
        <v>90</v>
      </c>
      <c r="E171" s="9" t="s">
        <v>91</v>
      </c>
      <c r="F171" s="9"/>
      <c r="G171" s="9"/>
      <c r="H171" s="9"/>
      <c r="I171" s="9" t="s">
        <v>92</v>
      </c>
      <c r="J171" s="8">
        <v>29.46</v>
      </c>
      <c r="K171" s="8">
        <v>16.23</v>
      </c>
      <c r="L171" s="9" t="s">
        <v>13</v>
      </c>
      <c r="M171" s="9" t="s">
        <v>93</v>
      </c>
      <c r="N171" s="9"/>
      <c r="O171" s="8">
        <f t="shared" si="45"/>
        <v>16.23</v>
      </c>
      <c r="P171" s="17">
        <f t="shared" si="32"/>
        <v>45.69</v>
      </c>
      <c r="Q171" s="32" t="s">
        <v>89</v>
      </c>
      <c r="R171" s="9" t="s">
        <v>181</v>
      </c>
      <c r="S171" s="9" t="s">
        <v>183</v>
      </c>
      <c r="T171" s="9"/>
      <c r="U171" s="9"/>
      <c r="V171" s="9"/>
      <c r="W171" s="9" t="s">
        <v>92</v>
      </c>
      <c r="X171" s="8">
        <v>40.54</v>
      </c>
      <c r="Y171" s="8">
        <v>25.59</v>
      </c>
      <c r="Z171" s="9" t="s">
        <v>13</v>
      </c>
      <c r="AA171" s="9" t="s">
        <v>184</v>
      </c>
      <c r="AB171" s="9"/>
      <c r="AC171" s="8">
        <f t="shared" si="44"/>
        <v>25.59</v>
      </c>
      <c r="AD171" s="17">
        <f t="shared" si="33"/>
        <v>66.13</v>
      </c>
      <c r="AE171" s="16">
        <f t="shared" si="34"/>
        <v>11.079999999999998</v>
      </c>
      <c r="AF171" s="10">
        <f t="shared" si="35"/>
        <v>0.37610319076714183</v>
      </c>
      <c r="AG171" s="8">
        <f t="shared" si="46"/>
        <v>9.36</v>
      </c>
      <c r="AH171" s="10">
        <f t="shared" si="47"/>
        <v>0.57670979667282807</v>
      </c>
      <c r="AI171" s="17">
        <f t="shared" si="38"/>
        <v>20.439999999999998</v>
      </c>
      <c r="AJ171" s="11">
        <f t="shared" si="39"/>
        <v>0.45792563600782782</v>
      </c>
      <c r="AK171" s="27">
        <f t="shared" si="40"/>
        <v>0.84476534296028893</v>
      </c>
    </row>
    <row r="172" spans="1:37" x14ac:dyDescent="0.2">
      <c r="A172" s="26" t="s">
        <v>3</v>
      </c>
      <c r="B172" s="47" t="s">
        <v>3</v>
      </c>
      <c r="C172" s="32" t="s">
        <v>61</v>
      </c>
      <c r="D172" s="9"/>
      <c r="E172" s="9"/>
      <c r="F172" s="9"/>
      <c r="G172" s="9"/>
      <c r="H172" s="9"/>
      <c r="I172" s="9" t="s">
        <v>68</v>
      </c>
      <c r="J172" s="8">
        <v>20.85</v>
      </c>
      <c r="K172" s="8">
        <v>11.91</v>
      </c>
      <c r="L172" s="9" t="s">
        <v>13</v>
      </c>
      <c r="M172" s="9" t="s">
        <v>67</v>
      </c>
      <c r="N172" s="9"/>
      <c r="O172" s="8">
        <f t="shared" si="45"/>
        <v>11.91</v>
      </c>
      <c r="P172" s="17">
        <f t="shared" si="32"/>
        <v>32.760000000000005</v>
      </c>
      <c r="Q172" s="32" t="s">
        <v>61</v>
      </c>
      <c r="R172" s="9"/>
      <c r="S172" s="9"/>
      <c r="T172" s="9"/>
      <c r="U172" s="9"/>
      <c r="V172" s="9"/>
      <c r="W172" s="9" t="s">
        <v>68</v>
      </c>
      <c r="X172" s="8">
        <v>26.4</v>
      </c>
      <c r="Y172" s="8">
        <v>16.57</v>
      </c>
      <c r="Z172" s="9" t="s">
        <v>9</v>
      </c>
      <c r="AA172" s="9" t="s">
        <v>66</v>
      </c>
      <c r="AB172" s="9"/>
      <c r="AC172" s="8">
        <f t="shared" si="44"/>
        <v>16.57</v>
      </c>
      <c r="AD172" s="17">
        <f t="shared" si="33"/>
        <v>42.97</v>
      </c>
      <c r="AE172" s="16">
        <f t="shared" si="34"/>
        <v>5.5499999999999972</v>
      </c>
      <c r="AF172" s="10">
        <f t="shared" si="35"/>
        <v>0.26618705035971207</v>
      </c>
      <c r="AG172" s="8">
        <f t="shared" si="46"/>
        <v>4.66</v>
      </c>
      <c r="AH172" s="10">
        <f t="shared" si="47"/>
        <v>0.39126784214945426</v>
      </c>
      <c r="AI172" s="17">
        <f t="shared" si="38"/>
        <v>10.209999999999994</v>
      </c>
      <c r="AJ172" s="11">
        <f t="shared" si="39"/>
        <v>0.45641527913810021</v>
      </c>
      <c r="AK172" s="27">
        <f t="shared" si="40"/>
        <v>0.83963963963964006</v>
      </c>
    </row>
    <row r="173" spans="1:37" x14ac:dyDescent="0.2">
      <c r="A173" s="26" t="s">
        <v>553</v>
      </c>
      <c r="B173" s="47" t="s">
        <v>28</v>
      </c>
      <c r="C173" s="32" t="s">
        <v>308</v>
      </c>
      <c r="D173" s="9"/>
      <c r="E173" s="9"/>
      <c r="F173" s="9"/>
      <c r="G173" s="9"/>
      <c r="H173" s="9"/>
      <c r="I173" s="9" t="s">
        <v>83</v>
      </c>
      <c r="J173" s="8">
        <v>21.52</v>
      </c>
      <c r="K173" s="8">
        <v>16.25</v>
      </c>
      <c r="L173" s="9" t="s">
        <v>19</v>
      </c>
      <c r="M173" s="9"/>
      <c r="N173" s="9"/>
      <c r="O173" s="8">
        <f t="shared" si="45"/>
        <v>16.25</v>
      </c>
      <c r="P173" s="17">
        <f t="shared" si="32"/>
        <v>37.769999999999996</v>
      </c>
      <c r="Q173" s="32" t="s">
        <v>487</v>
      </c>
      <c r="R173" s="9"/>
      <c r="S173" s="9"/>
      <c r="T173" s="9"/>
      <c r="U173" s="9"/>
      <c r="V173" s="9"/>
      <c r="W173" s="9" t="s">
        <v>83</v>
      </c>
      <c r="X173" s="8">
        <v>30.68</v>
      </c>
      <c r="Y173" s="8">
        <v>23.89</v>
      </c>
      <c r="Z173" s="9" t="s">
        <v>19</v>
      </c>
      <c r="AA173" s="9"/>
      <c r="AB173" s="9"/>
      <c r="AC173" s="8">
        <f t="shared" si="44"/>
        <v>23.89</v>
      </c>
      <c r="AD173" s="17">
        <f t="shared" si="33"/>
        <v>54.57</v>
      </c>
      <c r="AE173" s="16">
        <f t="shared" si="34"/>
        <v>9.16</v>
      </c>
      <c r="AF173" s="10">
        <f t="shared" si="35"/>
        <v>0.42565055762081788</v>
      </c>
      <c r="AG173" s="8">
        <f t="shared" si="46"/>
        <v>7.6400000000000006</v>
      </c>
      <c r="AH173" s="10">
        <f t="shared" si="47"/>
        <v>0.4701538461538462</v>
      </c>
      <c r="AI173" s="17">
        <f t="shared" si="38"/>
        <v>16.800000000000004</v>
      </c>
      <c r="AJ173" s="11">
        <f t="shared" si="39"/>
        <v>0.4547619047619047</v>
      </c>
      <c r="AK173" s="27">
        <f t="shared" si="40"/>
        <v>0.8340611353711791</v>
      </c>
    </row>
    <row r="174" spans="1:37" x14ac:dyDescent="0.2">
      <c r="A174" s="26" t="s">
        <v>34</v>
      </c>
      <c r="B174" s="47" t="s">
        <v>34</v>
      </c>
      <c r="C174" s="32" t="s">
        <v>34</v>
      </c>
      <c r="D174" s="9"/>
      <c r="E174" s="9"/>
      <c r="F174" s="9"/>
      <c r="G174" s="9"/>
      <c r="H174" s="9"/>
      <c r="I174" s="9" t="s">
        <v>290</v>
      </c>
      <c r="J174" s="8">
        <v>36.04</v>
      </c>
      <c r="K174" s="8">
        <v>23.95</v>
      </c>
      <c r="L174" s="9" t="s">
        <v>34</v>
      </c>
      <c r="M174" s="9"/>
      <c r="N174" s="9"/>
      <c r="O174" s="8">
        <f t="shared" si="45"/>
        <v>23.95</v>
      </c>
      <c r="P174" s="17">
        <f t="shared" si="32"/>
        <v>59.989999999999995</v>
      </c>
      <c r="Q174" s="32" t="s">
        <v>34</v>
      </c>
      <c r="R174" s="9"/>
      <c r="S174" s="9"/>
      <c r="T174" s="9"/>
      <c r="U174" s="9"/>
      <c r="V174" s="9"/>
      <c r="W174" s="9" t="s">
        <v>290</v>
      </c>
      <c r="X174" s="8">
        <v>44.89</v>
      </c>
      <c r="Y174" s="8">
        <v>31.13</v>
      </c>
      <c r="Z174" s="9" t="s">
        <v>34</v>
      </c>
      <c r="AA174" s="9"/>
      <c r="AB174" s="9"/>
      <c r="AC174" s="8">
        <f t="shared" si="44"/>
        <v>31.13</v>
      </c>
      <c r="AD174" s="17">
        <f t="shared" si="33"/>
        <v>76.02</v>
      </c>
      <c r="AE174" s="16">
        <f t="shared" si="34"/>
        <v>8.8500000000000014</v>
      </c>
      <c r="AF174" s="10">
        <f t="shared" si="35"/>
        <v>0.24556048834628194</v>
      </c>
      <c r="AG174" s="8">
        <f t="shared" si="46"/>
        <v>7.18</v>
      </c>
      <c r="AH174" s="10">
        <f t="shared" si="47"/>
        <v>0.29979123173277661</v>
      </c>
      <c r="AI174" s="17">
        <f t="shared" si="38"/>
        <v>16.03</v>
      </c>
      <c r="AJ174" s="11">
        <f t="shared" si="39"/>
        <v>0.44791016843418585</v>
      </c>
      <c r="AK174" s="27">
        <f t="shared" si="40"/>
        <v>0.81129943502824842</v>
      </c>
    </row>
    <row r="175" spans="1:37" x14ac:dyDescent="0.2">
      <c r="A175" s="26" t="s">
        <v>34</v>
      </c>
      <c r="B175" s="47" t="s">
        <v>34</v>
      </c>
      <c r="C175" s="32" t="s">
        <v>34</v>
      </c>
      <c r="D175" s="9"/>
      <c r="E175" s="9"/>
      <c r="F175" s="9"/>
      <c r="G175" s="9"/>
      <c r="H175" s="9"/>
      <c r="I175" s="9" t="s">
        <v>266</v>
      </c>
      <c r="J175" s="8">
        <v>40.44</v>
      </c>
      <c r="K175" s="8">
        <v>25.28</v>
      </c>
      <c r="L175" s="9" t="s">
        <v>34</v>
      </c>
      <c r="M175" s="9"/>
      <c r="N175" s="9"/>
      <c r="O175" s="8">
        <f t="shared" si="45"/>
        <v>25.28</v>
      </c>
      <c r="P175" s="17">
        <f t="shared" si="32"/>
        <v>65.72</v>
      </c>
      <c r="Q175" s="32" t="s">
        <v>34</v>
      </c>
      <c r="R175" s="9"/>
      <c r="S175" s="9"/>
      <c r="T175" s="9"/>
      <c r="U175" s="9"/>
      <c r="V175" s="9"/>
      <c r="W175" s="9" t="s">
        <v>266</v>
      </c>
      <c r="X175" s="8">
        <v>53.19</v>
      </c>
      <c r="Y175" s="8">
        <v>35.35</v>
      </c>
      <c r="Z175" s="9" t="s">
        <v>34</v>
      </c>
      <c r="AA175" s="9"/>
      <c r="AB175" s="9"/>
      <c r="AC175" s="8">
        <f t="shared" si="44"/>
        <v>35.35</v>
      </c>
      <c r="AD175" s="17">
        <f t="shared" si="33"/>
        <v>88.539999999999992</v>
      </c>
      <c r="AE175" s="16">
        <f t="shared" si="34"/>
        <v>12.75</v>
      </c>
      <c r="AF175" s="10">
        <f t="shared" si="35"/>
        <v>0.31528189910979232</v>
      </c>
      <c r="AG175" s="8">
        <f t="shared" si="46"/>
        <v>10.07</v>
      </c>
      <c r="AH175" s="10">
        <f t="shared" si="47"/>
        <v>0.39833860759493672</v>
      </c>
      <c r="AI175" s="17">
        <f t="shared" si="38"/>
        <v>22.819999999999993</v>
      </c>
      <c r="AJ175" s="11">
        <f t="shared" si="39"/>
        <v>0.44127957931638928</v>
      </c>
      <c r="AK175" s="27">
        <f t="shared" si="40"/>
        <v>0.78980392156862744</v>
      </c>
    </row>
    <row r="176" spans="1:37" x14ac:dyDescent="0.2">
      <c r="A176" s="26" t="s">
        <v>3</v>
      </c>
      <c r="B176" s="47" t="s">
        <v>3</v>
      </c>
      <c r="C176" s="32" t="s">
        <v>70</v>
      </c>
      <c r="D176" s="9" t="s">
        <v>71</v>
      </c>
      <c r="E176" s="9" t="s">
        <v>73</v>
      </c>
      <c r="F176" s="9"/>
      <c r="G176" s="9"/>
      <c r="H176" s="9"/>
      <c r="I176" s="9" t="s">
        <v>83</v>
      </c>
      <c r="J176" s="8">
        <v>27.27</v>
      </c>
      <c r="K176" s="8">
        <v>16.27</v>
      </c>
      <c r="L176" s="9" t="s">
        <v>13</v>
      </c>
      <c r="M176" s="9" t="s">
        <v>85</v>
      </c>
      <c r="N176" s="9"/>
      <c r="O176" s="8">
        <f t="shared" si="45"/>
        <v>16.27</v>
      </c>
      <c r="P176" s="17">
        <f t="shared" si="32"/>
        <v>43.54</v>
      </c>
      <c r="Q176" s="32" t="s">
        <v>143</v>
      </c>
      <c r="R176" s="9" t="s">
        <v>147</v>
      </c>
      <c r="S176" s="9"/>
      <c r="T176" s="9"/>
      <c r="U176" s="9"/>
      <c r="V176" s="9"/>
      <c r="W176" s="9" t="s">
        <v>83</v>
      </c>
      <c r="X176" s="8">
        <v>38.369999999999997</v>
      </c>
      <c r="Y176" s="8">
        <v>25</v>
      </c>
      <c r="Z176" s="9" t="s">
        <v>13</v>
      </c>
      <c r="AA176" s="9"/>
      <c r="AB176" s="9"/>
      <c r="AC176" s="8">
        <f t="shared" si="44"/>
        <v>25</v>
      </c>
      <c r="AD176" s="17">
        <f t="shared" si="33"/>
        <v>63.37</v>
      </c>
      <c r="AE176" s="16">
        <f t="shared" si="34"/>
        <v>11.099999999999998</v>
      </c>
      <c r="AF176" s="10">
        <f t="shared" si="35"/>
        <v>0.40704070407040699</v>
      </c>
      <c r="AG176" s="8">
        <f t="shared" si="46"/>
        <v>8.73</v>
      </c>
      <c r="AH176" s="10">
        <f t="shared" si="47"/>
        <v>0.5365703749231715</v>
      </c>
      <c r="AI176" s="17">
        <f t="shared" si="38"/>
        <v>19.829999999999998</v>
      </c>
      <c r="AJ176" s="11">
        <f t="shared" si="39"/>
        <v>0.44024205748865364</v>
      </c>
      <c r="AK176" s="27">
        <f t="shared" si="40"/>
        <v>0.78648648648648667</v>
      </c>
    </row>
    <row r="177" spans="1:37" x14ac:dyDescent="0.2">
      <c r="A177" s="26" t="s">
        <v>552</v>
      </c>
      <c r="B177" s="47" t="s">
        <v>10</v>
      </c>
      <c r="C177" s="32" t="s">
        <v>70</v>
      </c>
      <c r="D177" s="9" t="s">
        <v>71</v>
      </c>
      <c r="E177" s="9" t="s">
        <v>73</v>
      </c>
      <c r="F177" s="9"/>
      <c r="G177" s="9"/>
      <c r="H177" s="9"/>
      <c r="I177" s="9" t="s">
        <v>405</v>
      </c>
      <c r="J177" s="8">
        <v>27.27</v>
      </c>
      <c r="K177" s="8">
        <v>16.27</v>
      </c>
      <c r="L177" s="9" t="s">
        <v>13</v>
      </c>
      <c r="M177" s="9" t="s">
        <v>406</v>
      </c>
      <c r="N177" s="9"/>
      <c r="O177" s="8">
        <f t="shared" si="45"/>
        <v>16.27</v>
      </c>
      <c r="P177" s="17">
        <f t="shared" si="32"/>
        <v>43.54</v>
      </c>
      <c r="Q177" s="32" t="s">
        <v>143</v>
      </c>
      <c r="R177" s="9" t="s">
        <v>147</v>
      </c>
      <c r="S177" s="9"/>
      <c r="T177" s="9"/>
      <c r="U177" s="9"/>
      <c r="V177" s="9"/>
      <c r="W177" s="9" t="s">
        <v>405</v>
      </c>
      <c r="X177" s="8">
        <v>38.369999999999997</v>
      </c>
      <c r="Y177" s="8">
        <v>25</v>
      </c>
      <c r="Z177" s="9" t="s">
        <v>13</v>
      </c>
      <c r="AA177" s="9" t="s">
        <v>532</v>
      </c>
      <c r="AB177" s="9"/>
      <c r="AC177" s="8">
        <f t="shared" si="44"/>
        <v>25</v>
      </c>
      <c r="AD177" s="17">
        <f t="shared" si="33"/>
        <v>63.37</v>
      </c>
      <c r="AE177" s="16">
        <f t="shared" si="34"/>
        <v>11.099999999999998</v>
      </c>
      <c r="AF177" s="10">
        <f t="shared" si="35"/>
        <v>0.40704070407040699</v>
      </c>
      <c r="AG177" s="8">
        <f t="shared" si="46"/>
        <v>8.73</v>
      </c>
      <c r="AH177" s="10">
        <f t="shared" si="47"/>
        <v>0.5365703749231715</v>
      </c>
      <c r="AI177" s="17">
        <f t="shared" si="38"/>
        <v>19.829999999999998</v>
      </c>
      <c r="AJ177" s="11">
        <f t="shared" si="39"/>
        <v>0.44024205748865364</v>
      </c>
      <c r="AK177" s="27">
        <f t="shared" si="40"/>
        <v>0.78648648648648667</v>
      </c>
    </row>
    <row r="178" spans="1:37" x14ac:dyDescent="0.2">
      <c r="A178" s="26" t="s">
        <v>552</v>
      </c>
      <c r="B178" s="47" t="s">
        <v>10</v>
      </c>
      <c r="C178" s="32" t="s">
        <v>70</v>
      </c>
      <c r="D178" s="9" t="s">
        <v>71</v>
      </c>
      <c r="E178" s="9" t="s">
        <v>73</v>
      </c>
      <c r="F178" s="9"/>
      <c r="G178" s="9"/>
      <c r="H178" s="9"/>
      <c r="I178" s="9" t="s">
        <v>401</v>
      </c>
      <c r="J178" s="8">
        <v>29.84</v>
      </c>
      <c r="K178" s="8">
        <v>16.27</v>
      </c>
      <c r="L178" s="9" t="s">
        <v>13</v>
      </c>
      <c r="M178" s="9" t="s">
        <v>564</v>
      </c>
      <c r="N178" s="9"/>
      <c r="O178" s="8">
        <f t="shared" si="45"/>
        <v>16.27</v>
      </c>
      <c r="P178" s="17">
        <f t="shared" si="32"/>
        <v>46.11</v>
      </c>
      <c r="Q178" s="32" t="s">
        <v>143</v>
      </c>
      <c r="R178" s="9" t="s">
        <v>147</v>
      </c>
      <c r="S178" s="9"/>
      <c r="T178" s="9"/>
      <c r="U178" s="9"/>
      <c r="V178" s="9"/>
      <c r="W178" s="9" t="s">
        <v>401</v>
      </c>
      <c r="X178" s="8">
        <v>41.18</v>
      </c>
      <c r="Y178" s="8">
        <v>25</v>
      </c>
      <c r="Z178" s="9" t="s">
        <v>13</v>
      </c>
      <c r="AA178" s="9" t="s">
        <v>531</v>
      </c>
      <c r="AB178" s="9"/>
      <c r="AC178" s="8">
        <f t="shared" si="44"/>
        <v>25</v>
      </c>
      <c r="AD178" s="17">
        <f t="shared" si="33"/>
        <v>66.180000000000007</v>
      </c>
      <c r="AE178" s="16">
        <f t="shared" si="34"/>
        <v>11.34</v>
      </c>
      <c r="AF178" s="10">
        <f t="shared" si="35"/>
        <v>0.38002680965147451</v>
      </c>
      <c r="AG178" s="8">
        <f t="shared" si="46"/>
        <v>8.73</v>
      </c>
      <c r="AH178" s="10">
        <f t="shared" si="47"/>
        <v>0.5365703749231715</v>
      </c>
      <c r="AI178" s="17">
        <f t="shared" si="38"/>
        <v>20.070000000000007</v>
      </c>
      <c r="AJ178" s="11">
        <f t="shared" si="39"/>
        <v>0.43497757847533619</v>
      </c>
      <c r="AK178" s="27">
        <f t="shared" si="40"/>
        <v>0.76984126984126988</v>
      </c>
    </row>
    <row r="179" spans="1:37" x14ac:dyDescent="0.2">
      <c r="A179" s="26" t="s">
        <v>3</v>
      </c>
      <c r="B179" s="47" t="s">
        <v>3</v>
      </c>
      <c r="C179" s="32" t="s">
        <v>70</v>
      </c>
      <c r="D179" s="9" t="s">
        <v>71</v>
      </c>
      <c r="E179" s="9" t="s">
        <v>73</v>
      </c>
      <c r="F179" s="9"/>
      <c r="G179" s="9"/>
      <c r="H179" s="9"/>
      <c r="I179" s="9" t="s">
        <v>78</v>
      </c>
      <c r="J179" s="8">
        <v>30.75</v>
      </c>
      <c r="K179" s="8">
        <v>16.27</v>
      </c>
      <c r="L179" s="9" t="s">
        <v>13</v>
      </c>
      <c r="M179" s="9" t="s">
        <v>79</v>
      </c>
      <c r="N179" s="9"/>
      <c r="O179" s="8">
        <f t="shared" si="45"/>
        <v>16.27</v>
      </c>
      <c r="P179" s="17">
        <f t="shared" si="32"/>
        <v>47.019999999999996</v>
      </c>
      <c r="Q179" s="32" t="s">
        <v>143</v>
      </c>
      <c r="R179" s="9" t="s">
        <v>147</v>
      </c>
      <c r="S179" s="9"/>
      <c r="T179" s="9"/>
      <c r="U179" s="9"/>
      <c r="V179" s="9"/>
      <c r="W179" s="9" t="s">
        <v>78</v>
      </c>
      <c r="X179" s="8">
        <v>42.18</v>
      </c>
      <c r="Y179" s="8">
        <v>25</v>
      </c>
      <c r="Z179" s="9" t="s">
        <v>13</v>
      </c>
      <c r="AA179" s="9"/>
      <c r="AB179" s="9"/>
      <c r="AC179" s="8">
        <f t="shared" si="44"/>
        <v>25</v>
      </c>
      <c r="AD179" s="17">
        <f t="shared" si="33"/>
        <v>67.180000000000007</v>
      </c>
      <c r="AE179" s="16">
        <f t="shared" si="34"/>
        <v>11.43</v>
      </c>
      <c r="AF179" s="10">
        <f t="shared" si="35"/>
        <v>0.37170731707317073</v>
      </c>
      <c r="AG179" s="8">
        <f t="shared" si="46"/>
        <v>8.73</v>
      </c>
      <c r="AH179" s="10">
        <f t="shared" si="47"/>
        <v>0.5365703749231715</v>
      </c>
      <c r="AI179" s="17">
        <f t="shared" si="38"/>
        <v>20.160000000000011</v>
      </c>
      <c r="AJ179" s="11">
        <f t="shared" si="39"/>
        <v>0.43303571428571408</v>
      </c>
      <c r="AK179" s="27">
        <f t="shared" si="40"/>
        <v>0.7637795275590552</v>
      </c>
    </row>
    <row r="180" spans="1:37" x14ac:dyDescent="0.2">
      <c r="A180" s="26" t="s">
        <v>552</v>
      </c>
      <c r="B180" s="47" t="s">
        <v>10</v>
      </c>
      <c r="C180" s="32" t="s">
        <v>70</v>
      </c>
      <c r="D180" s="9" t="s">
        <v>71</v>
      </c>
      <c r="E180" s="9" t="s">
        <v>73</v>
      </c>
      <c r="F180" s="9"/>
      <c r="G180" s="9"/>
      <c r="H180" s="9"/>
      <c r="I180" s="9" t="s">
        <v>399</v>
      </c>
      <c r="J180" s="8">
        <v>30.75</v>
      </c>
      <c r="K180" s="8">
        <v>16.27</v>
      </c>
      <c r="L180" s="9" t="s">
        <v>13</v>
      </c>
      <c r="M180" s="9" t="s">
        <v>79</v>
      </c>
      <c r="N180" s="9"/>
      <c r="O180" s="8">
        <f t="shared" si="45"/>
        <v>16.27</v>
      </c>
      <c r="P180" s="17">
        <f t="shared" si="32"/>
        <v>47.019999999999996</v>
      </c>
      <c r="Q180" s="32" t="s">
        <v>143</v>
      </c>
      <c r="R180" s="9" t="s">
        <v>147</v>
      </c>
      <c r="S180" s="9"/>
      <c r="T180" s="9"/>
      <c r="U180" s="9"/>
      <c r="V180" s="9"/>
      <c r="W180" s="9" t="s">
        <v>399</v>
      </c>
      <c r="X180" s="8">
        <v>42.18</v>
      </c>
      <c r="Y180" s="8">
        <v>25</v>
      </c>
      <c r="Z180" s="9" t="s">
        <v>13</v>
      </c>
      <c r="AA180" s="9" t="s">
        <v>530</v>
      </c>
      <c r="AB180" s="9"/>
      <c r="AC180" s="8">
        <f t="shared" si="44"/>
        <v>25</v>
      </c>
      <c r="AD180" s="17">
        <f t="shared" si="33"/>
        <v>67.180000000000007</v>
      </c>
      <c r="AE180" s="16">
        <f t="shared" si="34"/>
        <v>11.43</v>
      </c>
      <c r="AF180" s="10">
        <f t="shared" si="35"/>
        <v>0.37170731707317073</v>
      </c>
      <c r="AG180" s="8">
        <f t="shared" si="46"/>
        <v>8.73</v>
      </c>
      <c r="AH180" s="10">
        <f t="shared" si="47"/>
        <v>0.5365703749231715</v>
      </c>
      <c r="AI180" s="17">
        <f t="shared" si="38"/>
        <v>20.160000000000011</v>
      </c>
      <c r="AJ180" s="11">
        <f t="shared" si="39"/>
        <v>0.43303571428571408</v>
      </c>
      <c r="AK180" s="27">
        <f t="shared" si="40"/>
        <v>0.7637795275590552</v>
      </c>
    </row>
    <row r="181" spans="1:37" x14ac:dyDescent="0.2">
      <c r="A181" s="26" t="s">
        <v>3</v>
      </c>
      <c r="B181" s="47" t="s">
        <v>3</v>
      </c>
      <c r="C181" s="32" t="s">
        <v>70</v>
      </c>
      <c r="D181" s="9" t="s">
        <v>71</v>
      </c>
      <c r="E181" s="9" t="s">
        <v>73</v>
      </c>
      <c r="F181" s="9"/>
      <c r="G181" s="9"/>
      <c r="H181" s="9"/>
      <c r="I181" s="9" t="s">
        <v>76</v>
      </c>
      <c r="J181" s="8">
        <v>31.19</v>
      </c>
      <c r="K181" s="8">
        <v>16.27</v>
      </c>
      <c r="L181" s="9" t="s">
        <v>13</v>
      </c>
      <c r="M181" s="9" t="s">
        <v>77</v>
      </c>
      <c r="N181" s="9"/>
      <c r="O181" s="8">
        <f t="shared" si="45"/>
        <v>16.27</v>
      </c>
      <c r="P181" s="17">
        <f t="shared" si="32"/>
        <v>47.46</v>
      </c>
      <c r="Q181" s="32" t="s">
        <v>143</v>
      </c>
      <c r="R181" s="9" t="s">
        <v>147</v>
      </c>
      <c r="S181" s="9"/>
      <c r="T181" s="9"/>
      <c r="U181" s="9"/>
      <c r="V181" s="9"/>
      <c r="W181" s="9" t="s">
        <v>76</v>
      </c>
      <c r="X181" s="8">
        <v>42.66</v>
      </c>
      <c r="Y181" s="8">
        <v>25</v>
      </c>
      <c r="Z181" s="9" t="s">
        <v>13</v>
      </c>
      <c r="AA181" s="9"/>
      <c r="AB181" s="9"/>
      <c r="AC181" s="8">
        <f t="shared" si="44"/>
        <v>25</v>
      </c>
      <c r="AD181" s="17">
        <f t="shared" si="33"/>
        <v>67.66</v>
      </c>
      <c r="AE181" s="16">
        <f t="shared" si="34"/>
        <v>11.469999999999995</v>
      </c>
      <c r="AF181" s="10">
        <f t="shared" si="35"/>
        <v>0.36774607245912133</v>
      </c>
      <c r="AG181" s="8">
        <f t="shared" si="46"/>
        <v>8.73</v>
      </c>
      <c r="AH181" s="10">
        <f t="shared" si="47"/>
        <v>0.5365703749231715</v>
      </c>
      <c r="AI181" s="17">
        <f t="shared" si="38"/>
        <v>20.199999999999996</v>
      </c>
      <c r="AJ181" s="11">
        <f t="shared" si="39"/>
        <v>0.43217821782178228</v>
      </c>
      <c r="AK181" s="27">
        <f t="shared" si="40"/>
        <v>0.76111595466434212</v>
      </c>
    </row>
    <row r="182" spans="1:37" x14ac:dyDescent="0.2">
      <c r="A182" s="26" t="s">
        <v>552</v>
      </c>
      <c r="B182" s="47" t="s">
        <v>10</v>
      </c>
      <c r="C182" s="32" t="s">
        <v>70</v>
      </c>
      <c r="D182" s="9" t="s">
        <v>71</v>
      </c>
      <c r="E182" s="9" t="s">
        <v>73</v>
      </c>
      <c r="F182" s="9"/>
      <c r="G182" s="9"/>
      <c r="H182" s="9"/>
      <c r="I182" s="9" t="s">
        <v>396</v>
      </c>
      <c r="J182" s="8">
        <v>31.19</v>
      </c>
      <c r="K182" s="8">
        <v>16.27</v>
      </c>
      <c r="L182" s="9" t="s">
        <v>13</v>
      </c>
      <c r="M182" s="9" t="s">
        <v>398</v>
      </c>
      <c r="N182" s="9"/>
      <c r="O182" s="8">
        <f t="shared" si="45"/>
        <v>16.27</v>
      </c>
      <c r="P182" s="17">
        <f t="shared" si="32"/>
        <v>47.46</v>
      </c>
      <c r="Q182" s="32" t="s">
        <v>143</v>
      </c>
      <c r="R182" s="9" t="s">
        <v>147</v>
      </c>
      <c r="S182" s="9"/>
      <c r="T182" s="9"/>
      <c r="U182" s="9"/>
      <c r="V182" s="9"/>
      <c r="W182" s="9" t="s">
        <v>396</v>
      </c>
      <c r="X182" s="8">
        <v>42.66</v>
      </c>
      <c r="Y182" s="8">
        <v>25</v>
      </c>
      <c r="Z182" s="9" t="s">
        <v>13</v>
      </c>
      <c r="AA182" s="9" t="s">
        <v>529</v>
      </c>
      <c r="AB182" s="9"/>
      <c r="AC182" s="8">
        <f t="shared" si="44"/>
        <v>25</v>
      </c>
      <c r="AD182" s="17">
        <f t="shared" si="33"/>
        <v>67.66</v>
      </c>
      <c r="AE182" s="16">
        <f t="shared" si="34"/>
        <v>11.469999999999995</v>
      </c>
      <c r="AF182" s="10">
        <f t="shared" si="35"/>
        <v>0.36774607245912133</v>
      </c>
      <c r="AG182" s="8">
        <f t="shared" si="46"/>
        <v>8.73</v>
      </c>
      <c r="AH182" s="10">
        <f t="shared" si="47"/>
        <v>0.5365703749231715</v>
      </c>
      <c r="AI182" s="17">
        <f t="shared" si="38"/>
        <v>20.199999999999996</v>
      </c>
      <c r="AJ182" s="11">
        <f t="shared" si="39"/>
        <v>0.43217821782178228</v>
      </c>
      <c r="AK182" s="27">
        <f t="shared" si="40"/>
        <v>0.76111595466434212</v>
      </c>
    </row>
    <row r="183" spans="1:37" x14ac:dyDescent="0.2">
      <c r="A183" s="26" t="s">
        <v>553</v>
      </c>
      <c r="B183" s="47" t="s">
        <v>28</v>
      </c>
      <c r="C183" s="32" t="s">
        <v>308</v>
      </c>
      <c r="D183" s="9"/>
      <c r="E183" s="9"/>
      <c r="F183" s="9"/>
      <c r="G183" s="9"/>
      <c r="H183" s="9"/>
      <c r="I183" s="9" t="s">
        <v>81</v>
      </c>
      <c r="J183" s="8">
        <v>24.71</v>
      </c>
      <c r="K183" s="8">
        <v>16.25</v>
      </c>
      <c r="L183" s="9" t="s">
        <v>19</v>
      </c>
      <c r="M183" s="9"/>
      <c r="N183" s="9"/>
      <c r="O183" s="8">
        <f t="shared" si="45"/>
        <v>16.25</v>
      </c>
      <c r="P183" s="17">
        <f t="shared" si="32"/>
        <v>40.96</v>
      </c>
      <c r="Q183" s="32" t="s">
        <v>487</v>
      </c>
      <c r="R183" s="9"/>
      <c r="S183" s="9"/>
      <c r="T183" s="9"/>
      <c r="U183" s="9"/>
      <c r="V183" s="9"/>
      <c r="W183" s="9" t="s">
        <v>81</v>
      </c>
      <c r="X183" s="8">
        <v>34.78</v>
      </c>
      <c r="Y183" s="8">
        <v>23.89</v>
      </c>
      <c r="Z183" s="9" t="s">
        <v>19</v>
      </c>
      <c r="AA183" s="9"/>
      <c r="AB183" s="9"/>
      <c r="AC183" s="8">
        <f t="shared" si="44"/>
        <v>23.89</v>
      </c>
      <c r="AD183" s="17">
        <f t="shared" si="33"/>
        <v>58.67</v>
      </c>
      <c r="AE183" s="16">
        <f t="shared" si="34"/>
        <v>10.07</v>
      </c>
      <c r="AF183" s="10">
        <f t="shared" si="35"/>
        <v>0.40752731687575883</v>
      </c>
      <c r="AG183" s="8">
        <f t="shared" si="46"/>
        <v>7.6400000000000006</v>
      </c>
      <c r="AH183" s="10">
        <f t="shared" si="47"/>
        <v>0.4701538461538462</v>
      </c>
      <c r="AI183" s="17">
        <f t="shared" si="38"/>
        <v>17.71</v>
      </c>
      <c r="AJ183" s="11">
        <f t="shared" si="39"/>
        <v>0.43139469226425747</v>
      </c>
      <c r="AK183" s="27">
        <f t="shared" si="40"/>
        <v>0.7586891757696127</v>
      </c>
    </row>
    <row r="184" spans="1:37" x14ac:dyDescent="0.2">
      <c r="A184" s="26" t="s">
        <v>25</v>
      </c>
      <c r="B184" s="47" t="s">
        <v>25</v>
      </c>
      <c r="C184" s="32" t="s">
        <v>26</v>
      </c>
      <c r="D184" s="9"/>
      <c r="E184" s="9"/>
      <c r="F184" s="9"/>
      <c r="G184" s="9"/>
      <c r="H184" s="9"/>
      <c r="I184" s="9" t="s">
        <v>432</v>
      </c>
      <c r="J184" s="8">
        <v>44</v>
      </c>
      <c r="K184" s="8">
        <v>11.91</v>
      </c>
      <c r="L184" s="9" t="s">
        <v>27</v>
      </c>
      <c r="M184" s="9"/>
      <c r="N184" s="9" t="s">
        <v>433</v>
      </c>
      <c r="O184" s="8">
        <f>SUM(K184+(J184*0.355))</f>
        <v>27.53</v>
      </c>
      <c r="P184" s="17">
        <f t="shared" si="32"/>
        <v>71.53</v>
      </c>
      <c r="Q184" s="32" t="s">
        <v>26</v>
      </c>
      <c r="R184" s="9"/>
      <c r="S184" s="9"/>
      <c r="T184" s="9"/>
      <c r="U184" s="9"/>
      <c r="V184" s="9"/>
      <c r="W184" s="9" t="s">
        <v>432</v>
      </c>
      <c r="X184" s="8">
        <v>51.5</v>
      </c>
      <c r="Y184" s="8">
        <v>24.96</v>
      </c>
      <c r="Z184" s="9" t="s">
        <v>27</v>
      </c>
      <c r="AA184" s="9"/>
      <c r="AB184" s="9" t="s">
        <v>538</v>
      </c>
      <c r="AC184" s="8">
        <f>SUM(Y184+(X184*0.16))</f>
        <v>33.200000000000003</v>
      </c>
      <c r="AD184" s="17">
        <f t="shared" si="33"/>
        <v>84.7</v>
      </c>
      <c r="AE184" s="16">
        <f t="shared" si="34"/>
        <v>7.5</v>
      </c>
      <c r="AF184" s="10">
        <f t="shared" si="35"/>
        <v>0.17045454545454544</v>
      </c>
      <c r="AG184" s="8">
        <f t="shared" si="46"/>
        <v>5.6700000000000017</v>
      </c>
      <c r="AH184" s="10">
        <f t="shared" si="47"/>
        <v>0.20595713766799861</v>
      </c>
      <c r="AI184" s="17">
        <f t="shared" si="38"/>
        <v>13.170000000000002</v>
      </c>
      <c r="AJ184" s="11">
        <f t="shared" si="39"/>
        <v>0.43052391799544426</v>
      </c>
      <c r="AK184" s="27">
        <f t="shared" si="40"/>
        <v>0.75600000000000023</v>
      </c>
    </row>
    <row r="185" spans="1:37" x14ac:dyDescent="0.2">
      <c r="A185" s="26" t="s">
        <v>552</v>
      </c>
      <c r="B185" s="47" t="s">
        <v>10</v>
      </c>
      <c r="C185" s="32" t="s">
        <v>10</v>
      </c>
      <c r="D185" s="9" t="s">
        <v>410</v>
      </c>
      <c r="E185" s="9" t="s">
        <v>411</v>
      </c>
      <c r="F185" s="9"/>
      <c r="G185" s="9"/>
      <c r="H185" s="9"/>
      <c r="I185" s="9" t="s">
        <v>92</v>
      </c>
      <c r="J185" s="8">
        <v>38.51</v>
      </c>
      <c r="K185" s="8">
        <v>22.15</v>
      </c>
      <c r="L185" s="9" t="s">
        <v>18</v>
      </c>
      <c r="M185" s="9" t="s">
        <v>156</v>
      </c>
      <c r="N185" s="9" t="s">
        <v>412</v>
      </c>
      <c r="O185" s="8">
        <f>K185+2.24</f>
        <v>24.39</v>
      </c>
      <c r="P185" s="17">
        <f t="shared" si="32"/>
        <v>62.9</v>
      </c>
      <c r="Q185" s="32" t="s">
        <v>10</v>
      </c>
      <c r="R185" s="9" t="s">
        <v>410</v>
      </c>
      <c r="S185" s="9" t="s">
        <v>411</v>
      </c>
      <c r="T185" s="9"/>
      <c r="U185" s="9"/>
      <c r="V185" s="9"/>
      <c r="W185" s="9" t="s">
        <v>92</v>
      </c>
      <c r="X185" s="8">
        <v>49.84</v>
      </c>
      <c r="Y185" s="8">
        <v>30.04</v>
      </c>
      <c r="Z185" s="9" t="s">
        <v>18</v>
      </c>
      <c r="AA185" s="9" t="s">
        <v>533</v>
      </c>
      <c r="AB185" s="9" t="s">
        <v>534</v>
      </c>
      <c r="AC185" s="8">
        <f>SUM(Y185+(2.73))</f>
        <v>32.769999999999996</v>
      </c>
      <c r="AD185" s="17">
        <f t="shared" si="33"/>
        <v>82.61</v>
      </c>
      <c r="AE185" s="16">
        <f t="shared" si="34"/>
        <v>11.330000000000005</v>
      </c>
      <c r="AF185" s="10">
        <f t="shared" si="35"/>
        <v>0.29420929628667897</v>
      </c>
      <c r="AG185" s="8">
        <f t="shared" si="46"/>
        <v>8.3799999999999955</v>
      </c>
      <c r="AH185" s="10">
        <f t="shared" si="47"/>
        <v>0.34358343583435813</v>
      </c>
      <c r="AI185" s="17">
        <f t="shared" si="38"/>
        <v>19.71</v>
      </c>
      <c r="AJ185" s="11">
        <f t="shared" si="39"/>
        <v>0.42516489091831533</v>
      </c>
      <c r="AK185" s="27">
        <f t="shared" si="40"/>
        <v>0.73962930273609806</v>
      </c>
    </row>
    <row r="186" spans="1:37" x14ac:dyDescent="0.2">
      <c r="A186" s="26" t="s">
        <v>25</v>
      </c>
      <c r="B186" s="47" t="s">
        <v>25</v>
      </c>
      <c r="C186" s="32" t="s">
        <v>435</v>
      </c>
      <c r="D186" s="9"/>
      <c r="E186" s="9"/>
      <c r="F186" s="9"/>
      <c r="G186" s="9"/>
      <c r="H186" s="9"/>
      <c r="I186" s="9" t="s">
        <v>456</v>
      </c>
      <c r="J186" s="8">
        <v>18.66</v>
      </c>
      <c r="K186" s="8">
        <v>5.95</v>
      </c>
      <c r="L186" s="9" t="s">
        <v>368</v>
      </c>
      <c r="M186" s="9"/>
      <c r="N186" s="9"/>
      <c r="O186" s="8">
        <v>5.95</v>
      </c>
      <c r="P186" s="17">
        <f t="shared" si="32"/>
        <v>24.61</v>
      </c>
      <c r="Q186" s="32" t="s">
        <v>435</v>
      </c>
      <c r="R186" s="9"/>
      <c r="S186" s="9"/>
      <c r="T186" s="9"/>
      <c r="U186" s="9"/>
      <c r="V186" s="9"/>
      <c r="W186" s="9" t="s">
        <v>544</v>
      </c>
      <c r="X186" s="8">
        <v>40.619999999999997</v>
      </c>
      <c r="Y186" s="8">
        <v>26.02</v>
      </c>
      <c r="Z186" s="9" t="s">
        <v>368</v>
      </c>
      <c r="AA186" s="9" t="s">
        <v>545</v>
      </c>
      <c r="AB186" s="9"/>
      <c r="AC186" s="9"/>
      <c r="AD186" s="17">
        <f t="shared" si="33"/>
        <v>40.619999999999997</v>
      </c>
      <c r="AE186" s="16">
        <f t="shared" si="34"/>
        <v>21.959999999999997</v>
      </c>
      <c r="AF186" s="10">
        <f t="shared" si="35"/>
        <v>1.1768488745980705</v>
      </c>
      <c r="AG186" s="8">
        <f>AD186-P186</f>
        <v>16.009999999999998</v>
      </c>
      <c r="AH186" s="10">
        <f>AG186/P186</f>
        <v>0.6505485574969524</v>
      </c>
      <c r="AI186" s="17">
        <f t="shared" si="38"/>
        <v>16.009999999999998</v>
      </c>
      <c r="AJ186" s="11">
        <f t="shared" si="39"/>
        <v>1</v>
      </c>
      <c r="AK186" s="27">
        <f t="shared" si="40"/>
        <v>0.72905282331511845</v>
      </c>
    </row>
    <row r="187" spans="1:37" x14ac:dyDescent="0.2">
      <c r="A187" s="26" t="s">
        <v>553</v>
      </c>
      <c r="B187" s="47" t="s">
        <v>28</v>
      </c>
      <c r="C187" s="32" t="s">
        <v>308</v>
      </c>
      <c r="D187" s="9"/>
      <c r="E187" s="9"/>
      <c r="F187" s="9"/>
      <c r="G187" s="9"/>
      <c r="H187" s="9"/>
      <c r="I187" s="9" t="s">
        <v>311</v>
      </c>
      <c r="J187" s="8">
        <v>28.04</v>
      </c>
      <c r="K187" s="8">
        <v>16.25</v>
      </c>
      <c r="L187" s="9" t="s">
        <v>19</v>
      </c>
      <c r="M187" s="9"/>
      <c r="N187" s="9"/>
      <c r="O187" s="8">
        <f t="shared" ref="O187:O198" si="48">K187</f>
        <v>16.25</v>
      </c>
      <c r="P187" s="17">
        <f t="shared" si="32"/>
        <v>44.29</v>
      </c>
      <c r="Q187" s="32" t="s">
        <v>487</v>
      </c>
      <c r="R187" s="9"/>
      <c r="S187" s="9"/>
      <c r="T187" s="9"/>
      <c r="U187" s="9"/>
      <c r="V187" s="9"/>
      <c r="W187" s="9" t="s">
        <v>311</v>
      </c>
      <c r="X187" s="8">
        <v>38.590000000000003</v>
      </c>
      <c r="Y187" s="8">
        <v>23.89</v>
      </c>
      <c r="Z187" s="9" t="s">
        <v>19</v>
      </c>
      <c r="AA187" s="9"/>
      <c r="AB187" s="9"/>
      <c r="AC187" s="8">
        <f t="shared" ref="AC187:AC198" si="49">Y187</f>
        <v>23.89</v>
      </c>
      <c r="AD187" s="17">
        <f t="shared" si="33"/>
        <v>62.480000000000004</v>
      </c>
      <c r="AE187" s="16">
        <f t="shared" si="34"/>
        <v>10.550000000000004</v>
      </c>
      <c r="AF187" s="10">
        <f t="shared" si="35"/>
        <v>0.37624821683309573</v>
      </c>
      <c r="AG187" s="8">
        <f t="shared" ref="AG187:AG218" si="50">AC187-O187</f>
        <v>7.6400000000000006</v>
      </c>
      <c r="AH187" s="10">
        <f t="shared" ref="AH187:AH218" si="51">AG187/O187</f>
        <v>0.4701538461538462</v>
      </c>
      <c r="AI187" s="17">
        <f t="shared" si="38"/>
        <v>18.190000000000005</v>
      </c>
      <c r="AJ187" s="11">
        <f t="shared" si="39"/>
        <v>0.42001099505222644</v>
      </c>
      <c r="AK187" s="27">
        <f t="shared" si="40"/>
        <v>0.72417061611374389</v>
      </c>
    </row>
    <row r="188" spans="1:37" x14ac:dyDescent="0.2">
      <c r="A188" s="26" t="s">
        <v>553</v>
      </c>
      <c r="B188" s="47" t="s">
        <v>28</v>
      </c>
      <c r="C188" s="32" t="s">
        <v>308</v>
      </c>
      <c r="D188" s="9"/>
      <c r="E188" s="9"/>
      <c r="F188" s="9"/>
      <c r="G188" s="9"/>
      <c r="H188" s="9"/>
      <c r="I188" s="9" t="s">
        <v>312</v>
      </c>
      <c r="J188" s="9">
        <v>27.79</v>
      </c>
      <c r="K188" s="8">
        <v>16.25</v>
      </c>
      <c r="L188" s="9" t="s">
        <v>19</v>
      </c>
      <c r="M188" s="9"/>
      <c r="N188" s="9"/>
      <c r="O188" s="8">
        <f t="shared" si="48"/>
        <v>16.25</v>
      </c>
      <c r="P188" s="17">
        <f t="shared" si="32"/>
        <v>44.04</v>
      </c>
      <c r="Q188" s="32" t="s">
        <v>487</v>
      </c>
      <c r="R188" s="9"/>
      <c r="S188" s="9"/>
      <c r="T188" s="9"/>
      <c r="U188" s="9"/>
      <c r="V188" s="9"/>
      <c r="W188" s="9" t="s">
        <v>312</v>
      </c>
      <c r="X188" s="8">
        <v>38.340000000000003</v>
      </c>
      <c r="Y188" s="8">
        <v>23.89</v>
      </c>
      <c r="Z188" s="9" t="s">
        <v>19</v>
      </c>
      <c r="AA188" s="9" t="s">
        <v>488</v>
      </c>
      <c r="AB188" s="9"/>
      <c r="AC188" s="8">
        <f t="shared" si="49"/>
        <v>23.89</v>
      </c>
      <c r="AD188" s="17">
        <f t="shared" si="33"/>
        <v>62.230000000000004</v>
      </c>
      <c r="AE188" s="16">
        <f t="shared" si="34"/>
        <v>10.550000000000004</v>
      </c>
      <c r="AF188" s="10">
        <f t="shared" si="35"/>
        <v>0.37963296149694153</v>
      </c>
      <c r="AG188" s="8">
        <f t="shared" si="50"/>
        <v>7.6400000000000006</v>
      </c>
      <c r="AH188" s="10">
        <f t="shared" si="51"/>
        <v>0.4701538461538462</v>
      </c>
      <c r="AI188" s="17">
        <f t="shared" si="38"/>
        <v>18.190000000000005</v>
      </c>
      <c r="AJ188" s="11">
        <f t="shared" si="39"/>
        <v>0.42001099505222644</v>
      </c>
      <c r="AK188" s="27">
        <f t="shared" si="40"/>
        <v>0.72417061611374389</v>
      </c>
    </row>
    <row r="189" spans="1:37" x14ac:dyDescent="0.2">
      <c r="A189" s="26" t="s">
        <v>553</v>
      </c>
      <c r="B189" s="47" t="s">
        <v>28</v>
      </c>
      <c r="C189" s="32" t="s">
        <v>308</v>
      </c>
      <c r="D189" s="9"/>
      <c r="E189" s="9"/>
      <c r="F189" s="9"/>
      <c r="G189" s="9"/>
      <c r="H189" s="9"/>
      <c r="I189" s="9" t="s">
        <v>78</v>
      </c>
      <c r="J189" s="8">
        <v>26.29</v>
      </c>
      <c r="K189" s="8">
        <v>16.25</v>
      </c>
      <c r="L189" s="9" t="s">
        <v>19</v>
      </c>
      <c r="M189" s="9"/>
      <c r="N189" s="9"/>
      <c r="O189" s="8">
        <f t="shared" si="48"/>
        <v>16.25</v>
      </c>
      <c r="P189" s="17">
        <f t="shared" si="32"/>
        <v>42.54</v>
      </c>
      <c r="Q189" s="32" t="s">
        <v>487</v>
      </c>
      <c r="R189" s="9"/>
      <c r="S189" s="9"/>
      <c r="T189" s="9"/>
      <c r="U189" s="9"/>
      <c r="V189" s="9"/>
      <c r="W189" s="9" t="s">
        <v>78</v>
      </c>
      <c r="X189" s="8">
        <v>36.840000000000003</v>
      </c>
      <c r="Y189" s="8">
        <v>23.89</v>
      </c>
      <c r="Z189" s="9" t="s">
        <v>19</v>
      </c>
      <c r="AA189" s="9"/>
      <c r="AB189" s="9"/>
      <c r="AC189" s="8">
        <f t="shared" si="49"/>
        <v>23.89</v>
      </c>
      <c r="AD189" s="17">
        <f t="shared" si="33"/>
        <v>60.730000000000004</v>
      </c>
      <c r="AE189" s="16">
        <f t="shared" si="34"/>
        <v>10.550000000000004</v>
      </c>
      <c r="AF189" s="10">
        <f t="shared" si="35"/>
        <v>0.40129326740205418</v>
      </c>
      <c r="AG189" s="8">
        <f t="shared" si="50"/>
        <v>7.6400000000000006</v>
      </c>
      <c r="AH189" s="10">
        <f t="shared" si="51"/>
        <v>0.4701538461538462</v>
      </c>
      <c r="AI189" s="17">
        <f t="shared" si="38"/>
        <v>18.190000000000005</v>
      </c>
      <c r="AJ189" s="11">
        <f t="shared" si="39"/>
        <v>0.42001099505222644</v>
      </c>
      <c r="AK189" s="27">
        <f t="shared" si="40"/>
        <v>0.72417061611374389</v>
      </c>
    </row>
    <row r="190" spans="1:37" x14ac:dyDescent="0.2">
      <c r="A190" s="26" t="s">
        <v>553</v>
      </c>
      <c r="B190" s="47" t="s">
        <v>28</v>
      </c>
      <c r="C190" s="32" t="s">
        <v>296</v>
      </c>
      <c r="D190" s="9" t="s">
        <v>299</v>
      </c>
      <c r="E190" s="9"/>
      <c r="F190" s="9"/>
      <c r="G190" s="9"/>
      <c r="H190" s="9"/>
      <c r="I190" s="9" t="s">
        <v>64</v>
      </c>
      <c r="J190" s="8">
        <v>22.27</v>
      </c>
      <c r="K190" s="8">
        <v>12.24</v>
      </c>
      <c r="L190" s="9" t="s">
        <v>13</v>
      </c>
      <c r="M190" s="9" t="s">
        <v>302</v>
      </c>
      <c r="N190" s="9"/>
      <c r="O190" s="8">
        <f t="shared" si="48"/>
        <v>12.24</v>
      </c>
      <c r="P190" s="17">
        <f t="shared" si="32"/>
        <v>34.51</v>
      </c>
      <c r="Q190" s="32" t="s">
        <v>296</v>
      </c>
      <c r="R190" s="9" t="s">
        <v>299</v>
      </c>
      <c r="S190" s="9"/>
      <c r="T190" s="9"/>
      <c r="U190" s="9"/>
      <c r="V190" s="9"/>
      <c r="W190" s="9" t="s">
        <v>64</v>
      </c>
      <c r="X190" s="8">
        <v>30.08</v>
      </c>
      <c r="Y190" s="8">
        <v>17.88</v>
      </c>
      <c r="Z190" s="9" t="s">
        <v>9</v>
      </c>
      <c r="AA190" s="9" t="s">
        <v>66</v>
      </c>
      <c r="AB190" s="9"/>
      <c r="AC190" s="8">
        <f t="shared" si="49"/>
        <v>17.88</v>
      </c>
      <c r="AD190" s="17">
        <f t="shared" si="33"/>
        <v>47.959999999999994</v>
      </c>
      <c r="AE190" s="16">
        <f t="shared" si="34"/>
        <v>7.8099999999999987</v>
      </c>
      <c r="AF190" s="10">
        <f t="shared" si="35"/>
        <v>0.35069600359227654</v>
      </c>
      <c r="AG190" s="8">
        <f t="shared" si="50"/>
        <v>5.6399999999999988</v>
      </c>
      <c r="AH190" s="10">
        <f t="shared" si="51"/>
        <v>0.46078431372549011</v>
      </c>
      <c r="AI190" s="17">
        <f t="shared" si="38"/>
        <v>13.449999999999996</v>
      </c>
      <c r="AJ190" s="11">
        <f t="shared" si="39"/>
        <v>0.41933085501858741</v>
      </c>
      <c r="AK190" s="27">
        <f t="shared" si="40"/>
        <v>0.72215108834827146</v>
      </c>
    </row>
    <row r="191" spans="1:37" x14ac:dyDescent="0.2">
      <c r="A191" s="26" t="s">
        <v>553</v>
      </c>
      <c r="B191" s="47" t="s">
        <v>28</v>
      </c>
      <c r="C191" s="32" t="s">
        <v>308</v>
      </c>
      <c r="D191" s="9"/>
      <c r="E191" s="9"/>
      <c r="F191" s="9"/>
      <c r="G191" s="9"/>
      <c r="H191" s="9"/>
      <c r="I191" s="9" t="s">
        <v>132</v>
      </c>
      <c r="J191" s="8">
        <v>26.81</v>
      </c>
      <c r="K191" s="8">
        <v>16.25</v>
      </c>
      <c r="L191" s="9" t="s">
        <v>19</v>
      </c>
      <c r="M191" s="9"/>
      <c r="N191" s="9"/>
      <c r="O191" s="8">
        <f t="shared" si="48"/>
        <v>16.25</v>
      </c>
      <c r="P191" s="17">
        <f t="shared" si="32"/>
        <v>43.06</v>
      </c>
      <c r="Q191" s="32" t="s">
        <v>487</v>
      </c>
      <c r="R191" s="9"/>
      <c r="S191" s="9"/>
      <c r="T191" s="9"/>
      <c r="U191" s="9"/>
      <c r="V191" s="9"/>
      <c r="W191" s="9" t="s">
        <v>132</v>
      </c>
      <c r="X191" s="8">
        <v>37.840000000000003</v>
      </c>
      <c r="Y191" s="8">
        <v>23.89</v>
      </c>
      <c r="Z191" s="9" t="s">
        <v>19</v>
      </c>
      <c r="AA191" s="9"/>
      <c r="AB191" s="9"/>
      <c r="AC191" s="8">
        <f t="shared" si="49"/>
        <v>23.89</v>
      </c>
      <c r="AD191" s="17">
        <f t="shared" si="33"/>
        <v>61.730000000000004</v>
      </c>
      <c r="AE191" s="16">
        <f t="shared" si="34"/>
        <v>11.030000000000005</v>
      </c>
      <c r="AF191" s="10">
        <f t="shared" si="35"/>
        <v>0.41141365162252908</v>
      </c>
      <c r="AG191" s="8">
        <f t="shared" si="50"/>
        <v>7.6400000000000006</v>
      </c>
      <c r="AH191" s="10">
        <f t="shared" si="51"/>
        <v>0.4701538461538462</v>
      </c>
      <c r="AI191" s="17">
        <f t="shared" si="38"/>
        <v>18.670000000000002</v>
      </c>
      <c r="AJ191" s="11">
        <f t="shared" si="39"/>
        <v>0.40921264059989287</v>
      </c>
      <c r="AK191" s="27">
        <f t="shared" si="40"/>
        <v>0.6926563916591113</v>
      </c>
    </row>
    <row r="192" spans="1:37" x14ac:dyDescent="0.2">
      <c r="A192" s="26" t="s">
        <v>553</v>
      </c>
      <c r="B192" s="47" t="s">
        <v>28</v>
      </c>
      <c r="C192" s="32" t="s">
        <v>308</v>
      </c>
      <c r="D192" s="9"/>
      <c r="E192" s="9"/>
      <c r="F192" s="9"/>
      <c r="G192" s="9"/>
      <c r="H192" s="9"/>
      <c r="I192" s="9" t="s">
        <v>74</v>
      </c>
      <c r="J192" s="8">
        <v>27.79</v>
      </c>
      <c r="K192" s="8">
        <v>16.25</v>
      </c>
      <c r="L192" s="9" t="s">
        <v>19</v>
      </c>
      <c r="M192" s="9"/>
      <c r="N192" s="9"/>
      <c r="O192" s="8">
        <f t="shared" si="48"/>
        <v>16.25</v>
      </c>
      <c r="P192" s="17">
        <f t="shared" si="32"/>
        <v>44.04</v>
      </c>
      <c r="Q192" s="32" t="s">
        <v>487</v>
      </c>
      <c r="R192" s="9"/>
      <c r="S192" s="9"/>
      <c r="T192" s="9"/>
      <c r="U192" s="9"/>
      <c r="V192" s="9"/>
      <c r="W192" s="9" t="s">
        <v>74</v>
      </c>
      <c r="X192" s="8">
        <v>38.840000000000003</v>
      </c>
      <c r="Y192" s="8">
        <v>23.89</v>
      </c>
      <c r="Z192" s="9" t="s">
        <v>19</v>
      </c>
      <c r="AA192" s="9"/>
      <c r="AB192" s="9"/>
      <c r="AC192" s="8">
        <f t="shared" si="49"/>
        <v>23.89</v>
      </c>
      <c r="AD192" s="17">
        <f t="shared" si="33"/>
        <v>62.730000000000004</v>
      </c>
      <c r="AE192" s="16">
        <f t="shared" si="34"/>
        <v>11.050000000000004</v>
      </c>
      <c r="AF192" s="10">
        <f t="shared" si="35"/>
        <v>0.3976250449802089</v>
      </c>
      <c r="AG192" s="8">
        <f t="shared" si="50"/>
        <v>7.6400000000000006</v>
      </c>
      <c r="AH192" s="10">
        <f t="shared" si="51"/>
        <v>0.4701538461538462</v>
      </c>
      <c r="AI192" s="17">
        <f t="shared" si="38"/>
        <v>18.690000000000005</v>
      </c>
      <c r="AJ192" s="11">
        <f t="shared" si="39"/>
        <v>0.40877474585339746</v>
      </c>
      <c r="AK192" s="27">
        <f t="shared" si="40"/>
        <v>0.69140271493212646</v>
      </c>
    </row>
    <row r="193" spans="1:37" x14ac:dyDescent="0.2">
      <c r="A193" s="26" t="s">
        <v>553</v>
      </c>
      <c r="B193" s="47" t="s">
        <v>28</v>
      </c>
      <c r="C193" s="32" t="s">
        <v>305</v>
      </c>
      <c r="D193" s="9" t="s">
        <v>299</v>
      </c>
      <c r="E193" s="9"/>
      <c r="F193" s="9"/>
      <c r="G193" s="9"/>
      <c r="H193" s="9"/>
      <c r="I193" s="9" t="s">
        <v>63</v>
      </c>
      <c r="J193" s="8">
        <v>24.23</v>
      </c>
      <c r="K193" s="8">
        <v>13.73</v>
      </c>
      <c r="L193" s="9" t="s">
        <v>13</v>
      </c>
      <c r="M193" s="9" t="s">
        <v>565</v>
      </c>
      <c r="N193" s="9"/>
      <c r="O193" s="8">
        <f t="shared" si="48"/>
        <v>13.73</v>
      </c>
      <c r="P193" s="17">
        <f t="shared" si="32"/>
        <v>37.96</v>
      </c>
      <c r="Q193" s="32" t="s">
        <v>305</v>
      </c>
      <c r="R193" s="9" t="s">
        <v>299</v>
      </c>
      <c r="S193" s="9"/>
      <c r="T193" s="9"/>
      <c r="U193" s="9"/>
      <c r="V193" s="9"/>
      <c r="W193" s="9" t="s">
        <v>63</v>
      </c>
      <c r="X193" s="8">
        <v>33.159999999999997</v>
      </c>
      <c r="Y193" s="8">
        <v>19.77</v>
      </c>
      <c r="Z193" s="9" t="s">
        <v>9</v>
      </c>
      <c r="AA193" s="9" t="s">
        <v>485</v>
      </c>
      <c r="AB193" s="9"/>
      <c r="AC193" s="8">
        <f t="shared" si="49"/>
        <v>19.77</v>
      </c>
      <c r="AD193" s="17">
        <f t="shared" si="33"/>
        <v>52.929999999999993</v>
      </c>
      <c r="AE193" s="16">
        <f t="shared" si="34"/>
        <v>8.9299999999999962</v>
      </c>
      <c r="AF193" s="10">
        <f t="shared" si="35"/>
        <v>0.36855138258357389</v>
      </c>
      <c r="AG193" s="8">
        <f t="shared" si="50"/>
        <v>6.0399999999999991</v>
      </c>
      <c r="AH193" s="10">
        <f t="shared" si="51"/>
        <v>0.43991260014566635</v>
      </c>
      <c r="AI193" s="17">
        <f t="shared" si="38"/>
        <v>14.969999999999992</v>
      </c>
      <c r="AJ193" s="11">
        <f t="shared" si="39"/>
        <v>0.40347361389445574</v>
      </c>
      <c r="AK193" s="27">
        <f t="shared" si="40"/>
        <v>0.67637178051511782</v>
      </c>
    </row>
    <row r="194" spans="1:37" x14ac:dyDescent="0.2">
      <c r="A194" s="26" t="s">
        <v>25</v>
      </c>
      <c r="B194" s="47" t="s">
        <v>25</v>
      </c>
      <c r="C194" s="32" t="s">
        <v>447</v>
      </c>
      <c r="D194" s="9"/>
      <c r="E194" s="9"/>
      <c r="F194" s="9"/>
      <c r="G194" s="9"/>
      <c r="H194" s="9"/>
      <c r="I194" s="9" t="s">
        <v>568</v>
      </c>
      <c r="J194" s="8">
        <v>45.17</v>
      </c>
      <c r="K194" s="8">
        <v>38.380000000000003</v>
      </c>
      <c r="L194" s="9" t="s">
        <v>368</v>
      </c>
      <c r="M194" s="9"/>
      <c r="N194" s="9"/>
      <c r="O194" s="8">
        <f t="shared" si="48"/>
        <v>38.380000000000003</v>
      </c>
      <c r="P194" s="17">
        <f t="shared" si="32"/>
        <v>83.550000000000011</v>
      </c>
      <c r="Q194" s="32" t="s">
        <v>447</v>
      </c>
      <c r="R194" s="9"/>
      <c r="S194" s="9"/>
      <c r="T194" s="9"/>
      <c r="U194" s="9"/>
      <c r="V194" s="9"/>
      <c r="W194" s="9" t="s">
        <v>562</v>
      </c>
      <c r="X194" s="8">
        <v>61.81</v>
      </c>
      <c r="Y194" s="8">
        <v>49.18</v>
      </c>
      <c r="Z194" s="9" t="s">
        <v>27</v>
      </c>
      <c r="AA194" s="9"/>
      <c r="AB194" s="9"/>
      <c r="AC194" s="8">
        <f t="shared" si="49"/>
        <v>49.18</v>
      </c>
      <c r="AD194" s="17">
        <f t="shared" si="33"/>
        <v>110.99000000000001</v>
      </c>
      <c r="AE194" s="16">
        <f t="shared" si="34"/>
        <v>16.64</v>
      </c>
      <c r="AF194" s="10">
        <f t="shared" si="35"/>
        <v>0.36838609696701352</v>
      </c>
      <c r="AG194" s="8">
        <f t="shared" si="50"/>
        <v>10.799999999999997</v>
      </c>
      <c r="AH194" s="10">
        <f t="shared" si="51"/>
        <v>0.28139656070870234</v>
      </c>
      <c r="AI194" s="17">
        <f t="shared" si="38"/>
        <v>27.439999999999998</v>
      </c>
      <c r="AJ194" s="11">
        <f t="shared" si="39"/>
        <v>0.3935860058309037</v>
      </c>
      <c r="AK194" s="27">
        <f t="shared" si="40"/>
        <v>0.64903846153846134</v>
      </c>
    </row>
    <row r="195" spans="1:37" x14ac:dyDescent="0.2">
      <c r="A195" s="26" t="s">
        <v>34</v>
      </c>
      <c r="B195" s="47" t="s">
        <v>34</v>
      </c>
      <c r="C195" s="32" t="s">
        <v>34</v>
      </c>
      <c r="D195" s="9"/>
      <c r="E195" s="9"/>
      <c r="F195" s="9"/>
      <c r="G195" s="9"/>
      <c r="H195" s="9"/>
      <c r="I195" s="9" t="s">
        <v>134</v>
      </c>
      <c r="J195" s="8">
        <v>40.340000000000003</v>
      </c>
      <c r="K195" s="8">
        <v>22.71</v>
      </c>
      <c r="L195" s="9" t="s">
        <v>34</v>
      </c>
      <c r="M195" s="9"/>
      <c r="N195" s="9"/>
      <c r="O195" s="8">
        <f t="shared" si="48"/>
        <v>22.71</v>
      </c>
      <c r="P195" s="17">
        <f t="shared" si="32"/>
        <v>63.050000000000004</v>
      </c>
      <c r="Q195" s="32" t="s">
        <v>34</v>
      </c>
      <c r="R195" s="9"/>
      <c r="S195" s="9"/>
      <c r="T195" s="9"/>
      <c r="U195" s="9"/>
      <c r="V195" s="9"/>
      <c r="W195" s="9" t="s">
        <v>134</v>
      </c>
      <c r="X195" s="8">
        <v>55.1</v>
      </c>
      <c r="Y195" s="8">
        <v>32.200000000000003</v>
      </c>
      <c r="Z195" s="9" t="s">
        <v>34</v>
      </c>
      <c r="AA195" s="9"/>
      <c r="AB195" s="9"/>
      <c r="AC195" s="8">
        <f t="shared" si="49"/>
        <v>32.200000000000003</v>
      </c>
      <c r="AD195" s="17">
        <f t="shared" si="33"/>
        <v>87.300000000000011</v>
      </c>
      <c r="AE195" s="16">
        <f t="shared" si="34"/>
        <v>14.759999999999998</v>
      </c>
      <c r="AF195" s="10">
        <f t="shared" si="35"/>
        <v>0.36588993554784327</v>
      </c>
      <c r="AG195" s="8">
        <f t="shared" si="50"/>
        <v>9.490000000000002</v>
      </c>
      <c r="AH195" s="10">
        <f t="shared" si="51"/>
        <v>0.41787758696609428</v>
      </c>
      <c r="AI195" s="17">
        <f t="shared" si="38"/>
        <v>24.250000000000007</v>
      </c>
      <c r="AJ195" s="11">
        <f t="shared" si="39"/>
        <v>0.39134020618556697</v>
      </c>
      <c r="AK195" s="27">
        <f t="shared" si="40"/>
        <v>0.64295392953929564</v>
      </c>
    </row>
    <row r="196" spans="1:37" x14ac:dyDescent="0.2">
      <c r="A196" s="26" t="s">
        <v>34</v>
      </c>
      <c r="B196" s="47" t="s">
        <v>34</v>
      </c>
      <c r="C196" s="32" t="s">
        <v>34</v>
      </c>
      <c r="D196" s="9"/>
      <c r="E196" s="9"/>
      <c r="F196" s="9"/>
      <c r="G196" s="9"/>
      <c r="H196" s="9"/>
      <c r="I196" s="9" t="s">
        <v>306</v>
      </c>
      <c r="J196" s="8">
        <v>34.03</v>
      </c>
      <c r="K196" s="8">
        <v>18.3</v>
      </c>
      <c r="L196" s="9" t="s">
        <v>34</v>
      </c>
      <c r="M196" s="9"/>
      <c r="N196" s="9"/>
      <c r="O196" s="8">
        <f t="shared" si="48"/>
        <v>18.3</v>
      </c>
      <c r="P196" s="17">
        <f t="shared" si="32"/>
        <v>52.33</v>
      </c>
      <c r="Q196" s="32" t="s">
        <v>34</v>
      </c>
      <c r="R196" s="9"/>
      <c r="S196" s="9"/>
      <c r="T196" s="9"/>
      <c r="U196" s="9"/>
      <c r="V196" s="9"/>
      <c r="W196" s="9" t="s">
        <v>306</v>
      </c>
      <c r="X196" s="8">
        <v>44.93</v>
      </c>
      <c r="Y196" s="8">
        <v>25.15</v>
      </c>
      <c r="Z196" s="9" t="s">
        <v>34</v>
      </c>
      <c r="AA196" s="9"/>
      <c r="AB196" s="9"/>
      <c r="AC196" s="8">
        <f t="shared" si="49"/>
        <v>25.15</v>
      </c>
      <c r="AD196" s="17">
        <f t="shared" si="33"/>
        <v>70.08</v>
      </c>
      <c r="AE196" s="16">
        <f t="shared" si="34"/>
        <v>10.899999999999999</v>
      </c>
      <c r="AF196" s="10">
        <f t="shared" si="35"/>
        <v>0.32030561269468111</v>
      </c>
      <c r="AG196" s="8">
        <f t="shared" si="50"/>
        <v>6.8499999999999979</v>
      </c>
      <c r="AH196" s="10">
        <f t="shared" si="51"/>
        <v>0.37431693989071024</v>
      </c>
      <c r="AI196" s="17">
        <f t="shared" si="38"/>
        <v>17.75</v>
      </c>
      <c r="AJ196" s="11">
        <f t="shared" si="39"/>
        <v>0.38591549295774635</v>
      </c>
      <c r="AK196" s="27">
        <f t="shared" si="40"/>
        <v>0.62844036697247696</v>
      </c>
    </row>
    <row r="197" spans="1:37" x14ac:dyDescent="0.2">
      <c r="A197" s="26" t="s">
        <v>25</v>
      </c>
      <c r="B197" s="47" t="s">
        <v>25</v>
      </c>
      <c r="C197" s="32" t="s">
        <v>26</v>
      </c>
      <c r="D197" s="9"/>
      <c r="E197" s="9"/>
      <c r="F197" s="9"/>
      <c r="G197" s="9"/>
      <c r="H197" s="9"/>
      <c r="I197" s="9" t="s">
        <v>83</v>
      </c>
      <c r="J197" s="8">
        <v>40.28</v>
      </c>
      <c r="K197" s="8">
        <v>27.29</v>
      </c>
      <c r="L197" s="9" t="s">
        <v>27</v>
      </c>
      <c r="M197" s="9"/>
      <c r="N197" s="9"/>
      <c r="O197" s="8">
        <f t="shared" si="48"/>
        <v>27.29</v>
      </c>
      <c r="P197" s="17">
        <f t="shared" si="32"/>
        <v>67.569999999999993</v>
      </c>
      <c r="Q197" s="32" t="s">
        <v>26</v>
      </c>
      <c r="R197" s="9"/>
      <c r="S197" s="9"/>
      <c r="T197" s="9"/>
      <c r="U197" s="9"/>
      <c r="V197" s="9"/>
      <c r="W197" s="9" t="s">
        <v>83</v>
      </c>
      <c r="X197" s="8">
        <v>55.74</v>
      </c>
      <c r="Y197" s="8">
        <v>36.65</v>
      </c>
      <c r="Z197" s="9" t="s">
        <v>27</v>
      </c>
      <c r="AA197" s="9"/>
      <c r="AB197" s="9"/>
      <c r="AC197" s="8">
        <f t="shared" si="49"/>
        <v>36.65</v>
      </c>
      <c r="AD197" s="17">
        <f t="shared" si="33"/>
        <v>92.39</v>
      </c>
      <c r="AE197" s="16">
        <f t="shared" si="34"/>
        <v>15.46</v>
      </c>
      <c r="AF197" s="10">
        <f t="shared" si="35"/>
        <v>0.38381330685203574</v>
      </c>
      <c r="AG197" s="8">
        <f t="shared" si="50"/>
        <v>9.36</v>
      </c>
      <c r="AH197" s="10">
        <f t="shared" si="51"/>
        <v>0.34298277757420298</v>
      </c>
      <c r="AI197" s="17">
        <f t="shared" si="38"/>
        <v>24.820000000000007</v>
      </c>
      <c r="AJ197" s="11">
        <f t="shared" si="39"/>
        <v>0.37711522965350508</v>
      </c>
      <c r="AK197" s="27">
        <f t="shared" si="40"/>
        <v>0.60543337645536865</v>
      </c>
    </row>
    <row r="198" spans="1:37" x14ac:dyDescent="0.2">
      <c r="A198" s="26" t="s">
        <v>25</v>
      </c>
      <c r="B198" s="47" t="s">
        <v>25</v>
      </c>
      <c r="C198" s="32" t="s">
        <v>26</v>
      </c>
      <c r="D198" s="9"/>
      <c r="E198" s="9"/>
      <c r="F198" s="9"/>
      <c r="G198" s="9"/>
      <c r="H198" s="9"/>
      <c r="I198" s="9" t="s">
        <v>444</v>
      </c>
      <c r="J198" s="8">
        <v>28</v>
      </c>
      <c r="K198" s="8">
        <v>22.7</v>
      </c>
      <c r="L198" s="9" t="s">
        <v>27</v>
      </c>
      <c r="M198" s="9"/>
      <c r="N198" s="8"/>
      <c r="O198" s="8">
        <f t="shared" si="48"/>
        <v>22.7</v>
      </c>
      <c r="P198" s="17">
        <f t="shared" si="32"/>
        <v>50.7</v>
      </c>
      <c r="Q198" s="32" t="s">
        <v>26</v>
      </c>
      <c r="R198" s="9"/>
      <c r="S198" s="9"/>
      <c r="T198" s="9"/>
      <c r="U198" s="9"/>
      <c r="V198" s="9"/>
      <c r="W198" s="9" t="s">
        <v>444</v>
      </c>
      <c r="X198" s="8">
        <v>39.4</v>
      </c>
      <c r="Y198" s="8">
        <v>29.56</v>
      </c>
      <c r="Z198" s="9" t="s">
        <v>27</v>
      </c>
      <c r="AA198" s="9"/>
      <c r="AB198" s="8"/>
      <c r="AC198" s="8">
        <f t="shared" si="49"/>
        <v>29.56</v>
      </c>
      <c r="AD198" s="17">
        <f t="shared" si="33"/>
        <v>68.959999999999994</v>
      </c>
      <c r="AE198" s="16">
        <f t="shared" si="34"/>
        <v>11.399999999999999</v>
      </c>
      <c r="AF198" s="10">
        <f t="shared" si="35"/>
        <v>0.40714285714285708</v>
      </c>
      <c r="AG198" s="8">
        <f t="shared" si="50"/>
        <v>6.8599999999999994</v>
      </c>
      <c r="AH198" s="10">
        <f t="shared" si="51"/>
        <v>0.30220264317180617</v>
      </c>
      <c r="AI198" s="17">
        <f t="shared" si="38"/>
        <v>18.259999999999991</v>
      </c>
      <c r="AJ198" s="11">
        <f t="shared" si="39"/>
        <v>0.37568455640744813</v>
      </c>
      <c r="AK198" s="27">
        <f t="shared" si="40"/>
        <v>0.60175438596491226</v>
      </c>
    </row>
    <row r="199" spans="1:37" x14ac:dyDescent="0.2">
      <c r="A199" s="26" t="s">
        <v>25</v>
      </c>
      <c r="B199" s="47" t="s">
        <v>25</v>
      </c>
      <c r="C199" s="32" t="s">
        <v>26</v>
      </c>
      <c r="D199" s="9"/>
      <c r="E199" s="9"/>
      <c r="F199" s="9"/>
      <c r="G199" s="9"/>
      <c r="H199" s="9"/>
      <c r="I199" s="9" t="s">
        <v>434</v>
      </c>
      <c r="J199" s="8">
        <v>34.9</v>
      </c>
      <c r="K199" s="8">
        <v>5.28</v>
      </c>
      <c r="L199" s="9" t="s">
        <v>27</v>
      </c>
      <c r="M199" s="9"/>
      <c r="N199" s="9" t="s">
        <v>433</v>
      </c>
      <c r="O199" s="8">
        <f>SUM(K199+(J199*0.355))</f>
        <v>17.669499999999999</v>
      </c>
      <c r="P199" s="17">
        <f t="shared" si="32"/>
        <v>52.569499999999998</v>
      </c>
      <c r="Q199" s="32" t="s">
        <v>26</v>
      </c>
      <c r="R199" s="9"/>
      <c r="S199" s="9"/>
      <c r="T199" s="9"/>
      <c r="U199" s="9"/>
      <c r="V199" s="9"/>
      <c r="W199" s="9" t="s">
        <v>434</v>
      </c>
      <c r="X199" s="8">
        <v>42.7</v>
      </c>
      <c r="Y199" s="8">
        <v>17.2</v>
      </c>
      <c r="Z199" s="9" t="s">
        <v>27</v>
      </c>
      <c r="AA199" s="9"/>
      <c r="AB199" s="9" t="s">
        <v>539</v>
      </c>
      <c r="AC199" s="8">
        <f>SUM(Y199+(X199*0.12))</f>
        <v>22.323999999999998</v>
      </c>
      <c r="AD199" s="17">
        <f t="shared" si="33"/>
        <v>65.024000000000001</v>
      </c>
      <c r="AE199" s="16">
        <f t="shared" si="34"/>
        <v>7.8000000000000043</v>
      </c>
      <c r="AF199" s="10">
        <f t="shared" si="35"/>
        <v>0.2234957020057308</v>
      </c>
      <c r="AG199" s="8">
        <f t="shared" si="50"/>
        <v>4.6544999999999987</v>
      </c>
      <c r="AH199" s="10">
        <f t="shared" si="51"/>
        <v>0.26342001754435601</v>
      </c>
      <c r="AI199" s="17">
        <f t="shared" si="38"/>
        <v>12.454500000000003</v>
      </c>
      <c r="AJ199" s="11">
        <f t="shared" si="39"/>
        <v>0.37372034204504379</v>
      </c>
      <c r="AK199" s="27">
        <f t="shared" si="40"/>
        <v>0.59673076923076873</v>
      </c>
    </row>
    <row r="200" spans="1:37" x14ac:dyDescent="0.2">
      <c r="A200" s="26" t="s">
        <v>3</v>
      </c>
      <c r="B200" s="47" t="s">
        <v>3</v>
      </c>
      <c r="C200" s="32" t="s">
        <v>60</v>
      </c>
      <c r="D200" s="9" t="s">
        <v>62</v>
      </c>
      <c r="E200" s="9"/>
      <c r="F200" s="9"/>
      <c r="G200" s="9"/>
      <c r="H200" s="9"/>
      <c r="I200" s="9" t="s">
        <v>63</v>
      </c>
      <c r="J200" s="8">
        <v>25.49</v>
      </c>
      <c r="K200" s="8">
        <v>14.59</v>
      </c>
      <c r="L200" s="9" t="s">
        <v>13</v>
      </c>
      <c r="M200" s="9" t="s">
        <v>65</v>
      </c>
      <c r="N200" s="9"/>
      <c r="O200" s="8">
        <f>K200</f>
        <v>14.59</v>
      </c>
      <c r="P200" s="17">
        <f t="shared" si="32"/>
        <v>40.08</v>
      </c>
      <c r="Q200" s="32" t="s">
        <v>60</v>
      </c>
      <c r="R200" s="9" t="s">
        <v>62</v>
      </c>
      <c r="S200" s="9"/>
      <c r="T200" s="9"/>
      <c r="U200" s="9"/>
      <c r="V200" s="9"/>
      <c r="W200" s="9" t="s">
        <v>63</v>
      </c>
      <c r="X200" s="8">
        <v>35.03</v>
      </c>
      <c r="Y200" s="8">
        <v>20.190000000000001</v>
      </c>
      <c r="Z200" s="9" t="s">
        <v>9</v>
      </c>
      <c r="AA200" s="9" t="s">
        <v>72</v>
      </c>
      <c r="AB200" s="9"/>
      <c r="AC200" s="8">
        <f>Y200</f>
        <v>20.190000000000001</v>
      </c>
      <c r="AD200" s="17">
        <f t="shared" si="33"/>
        <v>55.22</v>
      </c>
      <c r="AE200" s="16">
        <f t="shared" si="34"/>
        <v>9.5400000000000027</v>
      </c>
      <c r="AF200" s="10">
        <f t="shared" si="35"/>
        <v>0.37426441741859567</v>
      </c>
      <c r="AG200" s="8">
        <f t="shared" si="50"/>
        <v>5.6000000000000014</v>
      </c>
      <c r="AH200" s="10">
        <f t="shared" si="51"/>
        <v>0.3838245373543524</v>
      </c>
      <c r="AI200" s="17">
        <f t="shared" si="38"/>
        <v>15.14</v>
      </c>
      <c r="AJ200" s="11">
        <f t="shared" si="39"/>
        <v>0.36988110964332899</v>
      </c>
      <c r="AK200" s="27">
        <f t="shared" si="40"/>
        <v>0.58700209643605872</v>
      </c>
    </row>
    <row r="201" spans="1:37" x14ac:dyDescent="0.2">
      <c r="A201" s="26" t="s">
        <v>552</v>
      </c>
      <c r="B201" s="47" t="s">
        <v>10</v>
      </c>
      <c r="C201" s="32" t="s">
        <v>30</v>
      </c>
      <c r="D201" s="9" t="s">
        <v>370</v>
      </c>
      <c r="E201" s="9"/>
      <c r="F201" s="9"/>
      <c r="G201" s="9"/>
      <c r="H201" s="9"/>
      <c r="I201" s="9" t="s">
        <v>392</v>
      </c>
      <c r="J201" s="8">
        <v>30.32</v>
      </c>
      <c r="K201" s="8">
        <v>14.67</v>
      </c>
      <c r="L201" s="9" t="s">
        <v>18</v>
      </c>
      <c r="M201" s="9" t="s">
        <v>393</v>
      </c>
      <c r="N201" s="9" t="s">
        <v>373</v>
      </c>
      <c r="O201" s="8">
        <f>K201+7.1</f>
        <v>21.77</v>
      </c>
      <c r="P201" s="17">
        <f t="shared" ref="P201:P236" si="52">J201+O201</f>
        <v>52.09</v>
      </c>
      <c r="Q201" s="32" t="s">
        <v>30</v>
      </c>
      <c r="R201" s="9" t="s">
        <v>516</v>
      </c>
      <c r="S201" s="9"/>
      <c r="T201" s="9"/>
      <c r="U201" s="9"/>
      <c r="V201" s="9"/>
      <c r="W201" s="9" t="s">
        <v>392</v>
      </c>
      <c r="X201" s="8">
        <v>41.85</v>
      </c>
      <c r="Y201" s="8">
        <v>20.5</v>
      </c>
      <c r="Z201" s="9" t="s">
        <v>18</v>
      </c>
      <c r="AA201" s="9" t="s">
        <v>527</v>
      </c>
      <c r="AB201" s="9" t="s">
        <v>517</v>
      </c>
      <c r="AC201" s="8">
        <f>SUM(Y201+(8.02))</f>
        <v>28.52</v>
      </c>
      <c r="AD201" s="17">
        <f t="shared" ref="AD201:AD236" si="53">X201+AC201</f>
        <v>70.37</v>
      </c>
      <c r="AE201" s="16">
        <f t="shared" ref="AE201:AE236" si="54">X201-J201</f>
        <v>11.530000000000001</v>
      </c>
      <c r="AF201" s="10">
        <f t="shared" ref="AF201:AF236" si="55">(X201-J201)/J201</f>
        <v>0.38027704485488129</v>
      </c>
      <c r="AG201" s="8">
        <f t="shared" si="50"/>
        <v>6.75</v>
      </c>
      <c r="AH201" s="10">
        <f t="shared" si="51"/>
        <v>0.31005971520440972</v>
      </c>
      <c r="AI201" s="17">
        <f t="shared" ref="AI201:AI236" si="56">AD201-P201</f>
        <v>18.28</v>
      </c>
      <c r="AJ201" s="11">
        <f t="shared" ref="AJ201:AJ236" si="57">AG201/AI201</f>
        <v>0.36925601750547044</v>
      </c>
      <c r="AK201" s="27">
        <f t="shared" ref="AK201:AK236" si="58">AG201/AE201</f>
        <v>0.5854293148308759</v>
      </c>
    </row>
    <row r="202" spans="1:37" x14ac:dyDescent="0.2">
      <c r="A202" s="26" t="s">
        <v>25</v>
      </c>
      <c r="B202" s="47" t="s">
        <v>25</v>
      </c>
      <c r="C202" s="32" t="s">
        <v>26</v>
      </c>
      <c r="D202" s="9"/>
      <c r="E202" s="9"/>
      <c r="F202" s="9"/>
      <c r="G202" s="9"/>
      <c r="H202" s="9"/>
      <c r="I202" s="9" t="s">
        <v>81</v>
      </c>
      <c r="J202" s="8">
        <v>41.81</v>
      </c>
      <c r="K202" s="8">
        <v>27.29</v>
      </c>
      <c r="L202" s="9" t="s">
        <v>27</v>
      </c>
      <c r="M202" s="9"/>
      <c r="N202" s="9"/>
      <c r="O202" s="8">
        <f>K202</f>
        <v>27.29</v>
      </c>
      <c r="P202" s="17">
        <f t="shared" si="52"/>
        <v>69.099999999999994</v>
      </c>
      <c r="Q202" s="32" t="s">
        <v>26</v>
      </c>
      <c r="R202" s="9"/>
      <c r="S202" s="9"/>
      <c r="T202" s="9"/>
      <c r="U202" s="9"/>
      <c r="V202" s="9"/>
      <c r="W202" s="9" t="s">
        <v>81</v>
      </c>
      <c r="X202" s="8">
        <v>57.86</v>
      </c>
      <c r="Y202" s="8">
        <v>36.65</v>
      </c>
      <c r="Z202" s="9" t="s">
        <v>27</v>
      </c>
      <c r="AA202" s="9"/>
      <c r="AB202" s="9"/>
      <c r="AC202" s="8">
        <f>Y202</f>
        <v>36.65</v>
      </c>
      <c r="AD202" s="17">
        <f t="shared" si="53"/>
        <v>94.509999999999991</v>
      </c>
      <c r="AE202" s="16">
        <f t="shared" si="54"/>
        <v>16.049999999999997</v>
      </c>
      <c r="AF202" s="10">
        <f t="shared" si="55"/>
        <v>0.38387945467591478</v>
      </c>
      <c r="AG202" s="8">
        <f t="shared" si="50"/>
        <v>9.36</v>
      </c>
      <c r="AH202" s="10">
        <f t="shared" si="51"/>
        <v>0.34298277757420298</v>
      </c>
      <c r="AI202" s="17">
        <f t="shared" si="56"/>
        <v>25.409999999999997</v>
      </c>
      <c r="AJ202" s="11">
        <f t="shared" si="57"/>
        <v>0.36835891381345931</v>
      </c>
      <c r="AK202" s="27">
        <f t="shared" si="58"/>
        <v>0.58317757009345805</v>
      </c>
    </row>
    <row r="203" spans="1:37" x14ac:dyDescent="0.2">
      <c r="A203" s="26" t="s">
        <v>552</v>
      </c>
      <c r="B203" s="47" t="s">
        <v>10</v>
      </c>
      <c r="C203" s="32" t="s">
        <v>30</v>
      </c>
      <c r="D203" s="9" t="s">
        <v>370</v>
      </c>
      <c r="E203" s="9"/>
      <c r="F203" s="9"/>
      <c r="G203" s="9"/>
      <c r="H203" s="9"/>
      <c r="I203" s="9" t="s">
        <v>394</v>
      </c>
      <c r="J203" s="8">
        <v>31.03</v>
      </c>
      <c r="K203" s="8">
        <v>14.67</v>
      </c>
      <c r="L203" s="9" t="s">
        <v>18</v>
      </c>
      <c r="M203" s="9"/>
      <c r="N203" s="9" t="s">
        <v>373</v>
      </c>
      <c r="O203" s="8">
        <f>K203+7.1</f>
        <v>21.77</v>
      </c>
      <c r="P203" s="17">
        <f t="shared" si="52"/>
        <v>52.8</v>
      </c>
      <c r="Q203" s="32" t="s">
        <v>30</v>
      </c>
      <c r="R203" s="9" t="s">
        <v>516</v>
      </c>
      <c r="S203" s="9"/>
      <c r="T203" s="9"/>
      <c r="U203" s="9"/>
      <c r="V203" s="9"/>
      <c r="W203" s="9" t="s">
        <v>394</v>
      </c>
      <c r="X203" s="8">
        <v>42.83</v>
      </c>
      <c r="Y203" s="8">
        <v>20.5</v>
      </c>
      <c r="Z203" s="9" t="s">
        <v>18</v>
      </c>
      <c r="AA203" s="9" t="s">
        <v>528</v>
      </c>
      <c r="AB203" s="9" t="s">
        <v>517</v>
      </c>
      <c r="AC203" s="8">
        <f>SUM(Y203+(8.02))</f>
        <v>28.52</v>
      </c>
      <c r="AD203" s="17">
        <f t="shared" si="53"/>
        <v>71.349999999999994</v>
      </c>
      <c r="AE203" s="16">
        <f t="shared" si="54"/>
        <v>11.799999999999997</v>
      </c>
      <c r="AF203" s="10">
        <f t="shared" si="55"/>
        <v>0.38027715114405403</v>
      </c>
      <c r="AG203" s="8">
        <f t="shared" si="50"/>
        <v>6.75</v>
      </c>
      <c r="AH203" s="10">
        <f t="shared" si="51"/>
        <v>0.31005971520440972</v>
      </c>
      <c r="AI203" s="17">
        <f t="shared" si="56"/>
        <v>18.549999999999997</v>
      </c>
      <c r="AJ203" s="11">
        <f t="shared" si="57"/>
        <v>0.36388140161725074</v>
      </c>
      <c r="AK203" s="27">
        <f t="shared" si="58"/>
        <v>0.57203389830508489</v>
      </c>
    </row>
    <row r="204" spans="1:37" x14ac:dyDescent="0.2">
      <c r="A204" s="26" t="s">
        <v>3</v>
      </c>
      <c r="B204" s="47" t="s">
        <v>3</v>
      </c>
      <c r="C204" s="32" t="s">
        <v>61</v>
      </c>
      <c r="D204" s="9"/>
      <c r="E204" s="9"/>
      <c r="F204" s="9"/>
      <c r="G204" s="9"/>
      <c r="H204" s="9"/>
      <c r="I204" s="9" t="s">
        <v>64</v>
      </c>
      <c r="J204" s="8">
        <v>24.35</v>
      </c>
      <c r="K204" s="8">
        <v>14</v>
      </c>
      <c r="L204" s="9" t="s">
        <v>13</v>
      </c>
      <c r="M204" s="9" t="s">
        <v>67</v>
      </c>
      <c r="N204" s="9"/>
      <c r="O204" s="8">
        <f>K204</f>
        <v>14</v>
      </c>
      <c r="P204" s="17">
        <f t="shared" si="52"/>
        <v>38.35</v>
      </c>
      <c r="Q204" s="32" t="s">
        <v>61</v>
      </c>
      <c r="R204" s="9"/>
      <c r="S204" s="9"/>
      <c r="T204" s="9"/>
      <c r="U204" s="9"/>
      <c r="V204" s="9"/>
      <c r="W204" s="9" t="s">
        <v>64</v>
      </c>
      <c r="X204" s="8">
        <v>33.65</v>
      </c>
      <c r="Y204" s="8">
        <v>19.29</v>
      </c>
      <c r="Z204" s="9" t="s">
        <v>9</v>
      </c>
      <c r="AA204" s="9" t="s">
        <v>66</v>
      </c>
      <c r="AB204" s="9"/>
      <c r="AC204" s="8">
        <f>Y204</f>
        <v>19.29</v>
      </c>
      <c r="AD204" s="17">
        <f t="shared" si="53"/>
        <v>52.94</v>
      </c>
      <c r="AE204" s="16">
        <f t="shared" si="54"/>
        <v>9.2999999999999972</v>
      </c>
      <c r="AF204" s="10">
        <f t="shared" si="55"/>
        <v>0.38193018480492802</v>
      </c>
      <c r="AG204" s="8">
        <f t="shared" si="50"/>
        <v>5.2899999999999991</v>
      </c>
      <c r="AH204" s="10">
        <f t="shared" si="51"/>
        <v>0.37785714285714278</v>
      </c>
      <c r="AI204" s="17">
        <f t="shared" si="56"/>
        <v>14.589999999999996</v>
      </c>
      <c r="AJ204" s="11">
        <f t="shared" si="57"/>
        <v>0.3625771076079507</v>
      </c>
      <c r="AK204" s="27">
        <f t="shared" si="58"/>
        <v>0.5688172043010753</v>
      </c>
    </row>
    <row r="205" spans="1:37" x14ac:dyDescent="0.2">
      <c r="A205" s="26" t="s">
        <v>25</v>
      </c>
      <c r="B205" s="47" t="s">
        <v>25</v>
      </c>
      <c r="C205" s="32" t="s">
        <v>26</v>
      </c>
      <c r="D205" s="9"/>
      <c r="E205" s="9"/>
      <c r="F205" s="9"/>
      <c r="G205" s="9"/>
      <c r="H205" s="9"/>
      <c r="I205" s="9" t="s">
        <v>78</v>
      </c>
      <c r="J205" s="8">
        <v>44.11</v>
      </c>
      <c r="K205" s="8">
        <v>27.29</v>
      </c>
      <c r="L205" s="9" t="s">
        <v>27</v>
      </c>
      <c r="M205" s="9"/>
      <c r="N205" s="9"/>
      <c r="O205" s="8">
        <f>K205</f>
        <v>27.29</v>
      </c>
      <c r="P205" s="17">
        <f t="shared" si="52"/>
        <v>71.400000000000006</v>
      </c>
      <c r="Q205" s="32" t="s">
        <v>26</v>
      </c>
      <c r="R205" s="9"/>
      <c r="S205" s="9"/>
      <c r="T205" s="9"/>
      <c r="U205" s="9"/>
      <c r="V205" s="9"/>
      <c r="W205" s="9" t="s">
        <v>78</v>
      </c>
      <c r="X205" s="8">
        <v>61.03</v>
      </c>
      <c r="Y205" s="8">
        <v>36.65</v>
      </c>
      <c r="Z205" s="9" t="s">
        <v>27</v>
      </c>
      <c r="AA205" s="9"/>
      <c r="AB205" s="9"/>
      <c r="AC205" s="8">
        <f>Y205</f>
        <v>36.65</v>
      </c>
      <c r="AD205" s="17">
        <f t="shared" si="53"/>
        <v>97.68</v>
      </c>
      <c r="AE205" s="16">
        <f t="shared" si="54"/>
        <v>16.920000000000002</v>
      </c>
      <c r="AF205" s="10">
        <f t="shared" si="55"/>
        <v>0.38358648832464298</v>
      </c>
      <c r="AG205" s="8">
        <f t="shared" si="50"/>
        <v>9.36</v>
      </c>
      <c r="AH205" s="10">
        <f t="shared" si="51"/>
        <v>0.34298277757420298</v>
      </c>
      <c r="AI205" s="17">
        <f t="shared" si="56"/>
        <v>26.28</v>
      </c>
      <c r="AJ205" s="11">
        <f t="shared" si="57"/>
        <v>0.35616438356164382</v>
      </c>
      <c r="AK205" s="27">
        <f t="shared" si="58"/>
        <v>0.55319148936170204</v>
      </c>
    </row>
    <row r="206" spans="1:37" x14ac:dyDescent="0.2">
      <c r="A206" s="26" t="s">
        <v>552</v>
      </c>
      <c r="B206" s="47" t="s">
        <v>10</v>
      </c>
      <c r="C206" s="32" t="s">
        <v>30</v>
      </c>
      <c r="D206" s="9" t="s">
        <v>370</v>
      </c>
      <c r="E206" s="9"/>
      <c r="F206" s="9"/>
      <c r="G206" s="9"/>
      <c r="H206" s="9"/>
      <c r="I206" s="9" t="s">
        <v>395</v>
      </c>
      <c r="J206" s="8">
        <v>32.56</v>
      </c>
      <c r="K206" s="8">
        <v>14.67</v>
      </c>
      <c r="L206" s="9" t="s">
        <v>18</v>
      </c>
      <c r="M206" s="9"/>
      <c r="N206" s="9" t="s">
        <v>373</v>
      </c>
      <c r="O206" s="8">
        <f>K206+7.1</f>
        <v>21.77</v>
      </c>
      <c r="P206" s="17">
        <f t="shared" si="52"/>
        <v>54.33</v>
      </c>
      <c r="Q206" s="32" t="s">
        <v>30</v>
      </c>
      <c r="R206" s="9" t="s">
        <v>516</v>
      </c>
      <c r="S206" s="9"/>
      <c r="T206" s="9"/>
      <c r="U206" s="9"/>
      <c r="V206" s="9"/>
      <c r="W206" s="9" t="s">
        <v>395</v>
      </c>
      <c r="X206" s="8">
        <v>44.92</v>
      </c>
      <c r="Y206" s="8">
        <v>20.5</v>
      </c>
      <c r="Z206" s="9" t="s">
        <v>18</v>
      </c>
      <c r="AA206" s="9" t="s">
        <v>528</v>
      </c>
      <c r="AB206" s="9" t="s">
        <v>517</v>
      </c>
      <c r="AC206" s="8">
        <f>SUM(Y206+(8.02))</f>
        <v>28.52</v>
      </c>
      <c r="AD206" s="17">
        <f t="shared" si="53"/>
        <v>73.44</v>
      </c>
      <c r="AE206" s="16">
        <f t="shared" si="54"/>
        <v>12.36</v>
      </c>
      <c r="AF206" s="10">
        <f t="shared" si="55"/>
        <v>0.37960687960687955</v>
      </c>
      <c r="AG206" s="8">
        <f t="shared" si="50"/>
        <v>6.75</v>
      </c>
      <c r="AH206" s="10">
        <f t="shared" si="51"/>
        <v>0.31005971520440972</v>
      </c>
      <c r="AI206" s="17">
        <f t="shared" si="56"/>
        <v>19.11</v>
      </c>
      <c r="AJ206" s="11">
        <f t="shared" si="57"/>
        <v>0.35321821036106754</v>
      </c>
      <c r="AK206" s="27">
        <f t="shared" si="58"/>
        <v>0.54611650485436891</v>
      </c>
    </row>
    <row r="207" spans="1:37" x14ac:dyDescent="0.2">
      <c r="A207" s="26" t="s">
        <v>552</v>
      </c>
      <c r="B207" s="47" t="s">
        <v>10</v>
      </c>
      <c r="C207" s="32" t="s">
        <v>30</v>
      </c>
      <c r="D207" s="9" t="s">
        <v>370</v>
      </c>
      <c r="E207" s="9"/>
      <c r="F207" s="9"/>
      <c r="G207" s="9"/>
      <c r="H207" s="9"/>
      <c r="I207" s="9" t="s">
        <v>387</v>
      </c>
      <c r="J207" s="8">
        <v>34.590000000000003</v>
      </c>
      <c r="K207" s="8">
        <v>14.67</v>
      </c>
      <c r="L207" s="9" t="s">
        <v>18</v>
      </c>
      <c r="M207" s="9" t="s">
        <v>388</v>
      </c>
      <c r="N207" s="9" t="s">
        <v>373</v>
      </c>
      <c r="O207" s="8">
        <f>K207+7.1</f>
        <v>21.77</v>
      </c>
      <c r="P207" s="17">
        <f t="shared" si="52"/>
        <v>56.36</v>
      </c>
      <c r="Q207" s="32" t="s">
        <v>30</v>
      </c>
      <c r="R207" s="9" t="s">
        <v>516</v>
      </c>
      <c r="S207" s="9"/>
      <c r="T207" s="9"/>
      <c r="U207" s="9"/>
      <c r="V207" s="9"/>
      <c r="W207" s="9" t="s">
        <v>387</v>
      </c>
      <c r="X207" s="8">
        <v>47.67</v>
      </c>
      <c r="Y207" s="8">
        <v>20.5</v>
      </c>
      <c r="Z207" s="9" t="s">
        <v>18</v>
      </c>
      <c r="AA207" s="9" t="s">
        <v>525</v>
      </c>
      <c r="AB207" s="9" t="s">
        <v>517</v>
      </c>
      <c r="AC207" s="8">
        <f>SUM(Y207+(8.02))</f>
        <v>28.52</v>
      </c>
      <c r="AD207" s="17">
        <f t="shared" si="53"/>
        <v>76.19</v>
      </c>
      <c r="AE207" s="16">
        <f t="shared" si="54"/>
        <v>13.079999999999998</v>
      </c>
      <c r="AF207" s="10">
        <f t="shared" si="55"/>
        <v>0.37814397224631385</v>
      </c>
      <c r="AG207" s="8">
        <f t="shared" si="50"/>
        <v>6.75</v>
      </c>
      <c r="AH207" s="10">
        <f t="shared" si="51"/>
        <v>0.31005971520440972</v>
      </c>
      <c r="AI207" s="17">
        <f t="shared" si="56"/>
        <v>19.829999999999998</v>
      </c>
      <c r="AJ207" s="11">
        <f t="shared" si="57"/>
        <v>0.34039334341906208</v>
      </c>
      <c r="AK207" s="27">
        <f t="shared" si="58"/>
        <v>0.5160550458715597</v>
      </c>
    </row>
    <row r="208" spans="1:37" x14ac:dyDescent="0.2">
      <c r="A208" s="26" t="s">
        <v>552</v>
      </c>
      <c r="B208" s="47" t="s">
        <v>10</v>
      </c>
      <c r="C208" s="32" t="s">
        <v>30</v>
      </c>
      <c r="D208" s="9" t="s">
        <v>370</v>
      </c>
      <c r="E208" s="9"/>
      <c r="F208" s="9"/>
      <c r="G208" s="9"/>
      <c r="H208" s="9"/>
      <c r="I208" s="9" t="s">
        <v>390</v>
      </c>
      <c r="J208" s="8">
        <v>36</v>
      </c>
      <c r="K208" s="8">
        <v>14.67</v>
      </c>
      <c r="L208" s="9" t="s">
        <v>18</v>
      </c>
      <c r="M208" s="9" t="s">
        <v>391</v>
      </c>
      <c r="N208" s="9" t="s">
        <v>373</v>
      </c>
      <c r="O208" s="8">
        <f>K208+7.1</f>
        <v>21.77</v>
      </c>
      <c r="P208" s="17">
        <f t="shared" si="52"/>
        <v>57.769999999999996</v>
      </c>
      <c r="Q208" s="32" t="s">
        <v>30</v>
      </c>
      <c r="R208" s="9" t="s">
        <v>516</v>
      </c>
      <c r="S208" s="9"/>
      <c r="T208" s="9"/>
      <c r="U208" s="9"/>
      <c r="V208" s="9"/>
      <c r="W208" s="9" t="s">
        <v>390</v>
      </c>
      <c r="X208" s="8">
        <v>49.6</v>
      </c>
      <c r="Y208" s="8">
        <v>20.5</v>
      </c>
      <c r="Z208" s="9" t="s">
        <v>18</v>
      </c>
      <c r="AA208" s="9" t="s">
        <v>526</v>
      </c>
      <c r="AB208" s="9" t="s">
        <v>517</v>
      </c>
      <c r="AC208" s="8">
        <f>SUM(Y208+(8.02))</f>
        <v>28.52</v>
      </c>
      <c r="AD208" s="17">
        <f t="shared" si="53"/>
        <v>78.12</v>
      </c>
      <c r="AE208" s="16">
        <f t="shared" si="54"/>
        <v>13.600000000000001</v>
      </c>
      <c r="AF208" s="10">
        <f t="shared" si="55"/>
        <v>0.37777777777777782</v>
      </c>
      <c r="AG208" s="8">
        <f t="shared" si="50"/>
        <v>6.75</v>
      </c>
      <c r="AH208" s="10">
        <f t="shared" si="51"/>
        <v>0.31005971520440972</v>
      </c>
      <c r="AI208" s="17">
        <f t="shared" si="56"/>
        <v>20.350000000000009</v>
      </c>
      <c r="AJ208" s="11">
        <f t="shared" si="57"/>
        <v>0.33169533169533155</v>
      </c>
      <c r="AK208" s="27">
        <f t="shared" si="58"/>
        <v>0.49632352941176466</v>
      </c>
    </row>
    <row r="209" spans="1:37" x14ac:dyDescent="0.2">
      <c r="A209" s="26" t="s">
        <v>552</v>
      </c>
      <c r="B209" s="47" t="s">
        <v>10</v>
      </c>
      <c r="C209" s="32" t="s">
        <v>30</v>
      </c>
      <c r="D209" s="9" t="s">
        <v>370</v>
      </c>
      <c r="E209" s="9"/>
      <c r="F209" s="9"/>
      <c r="G209" s="9"/>
      <c r="H209" s="9"/>
      <c r="I209" s="9" t="s">
        <v>379</v>
      </c>
      <c r="J209" s="8">
        <v>36.06</v>
      </c>
      <c r="K209" s="8">
        <v>14.67</v>
      </c>
      <c r="L209" s="9" t="s">
        <v>18</v>
      </c>
      <c r="M209" s="9" t="s">
        <v>381</v>
      </c>
      <c r="N209" s="9" t="s">
        <v>373</v>
      </c>
      <c r="O209" s="8">
        <f>K209+7.1</f>
        <v>21.77</v>
      </c>
      <c r="P209" s="17">
        <f t="shared" si="52"/>
        <v>57.83</v>
      </c>
      <c r="Q209" s="32" t="s">
        <v>30</v>
      </c>
      <c r="R209" s="9" t="s">
        <v>516</v>
      </c>
      <c r="S209" s="9"/>
      <c r="T209" s="9"/>
      <c r="U209" s="9"/>
      <c r="V209" s="9"/>
      <c r="W209" s="9" t="s">
        <v>379</v>
      </c>
      <c r="X209" s="8">
        <v>49.68</v>
      </c>
      <c r="Y209" s="8">
        <v>20.5</v>
      </c>
      <c r="Z209" s="9" t="s">
        <v>18</v>
      </c>
      <c r="AA209" s="9" t="s">
        <v>521</v>
      </c>
      <c r="AB209" s="9" t="s">
        <v>517</v>
      </c>
      <c r="AC209" s="8">
        <f>SUM(Y209+(8.02))</f>
        <v>28.52</v>
      </c>
      <c r="AD209" s="17">
        <f t="shared" si="53"/>
        <v>78.2</v>
      </c>
      <c r="AE209" s="16">
        <f t="shared" si="54"/>
        <v>13.619999999999997</v>
      </c>
      <c r="AF209" s="10">
        <f t="shared" si="55"/>
        <v>0.37770382695507476</v>
      </c>
      <c r="AG209" s="8">
        <f t="shared" si="50"/>
        <v>6.75</v>
      </c>
      <c r="AH209" s="10">
        <f t="shared" si="51"/>
        <v>0.31005971520440972</v>
      </c>
      <c r="AI209" s="17">
        <f t="shared" si="56"/>
        <v>20.370000000000005</v>
      </c>
      <c r="AJ209" s="11">
        <f t="shared" si="57"/>
        <v>0.33136966126656842</v>
      </c>
      <c r="AK209" s="27">
        <f t="shared" si="58"/>
        <v>0.49559471365638774</v>
      </c>
    </row>
    <row r="210" spans="1:37" x14ac:dyDescent="0.2">
      <c r="A210" s="26" t="s">
        <v>552</v>
      </c>
      <c r="B210" s="47" t="s">
        <v>10</v>
      </c>
      <c r="C210" s="32" t="s">
        <v>30</v>
      </c>
      <c r="D210" s="9" t="s">
        <v>370</v>
      </c>
      <c r="E210" s="9"/>
      <c r="F210" s="9"/>
      <c r="G210" s="9"/>
      <c r="H210" s="9"/>
      <c r="I210" s="9" t="s">
        <v>384</v>
      </c>
      <c r="J210" s="8">
        <v>36.369999999999997</v>
      </c>
      <c r="K210" s="8">
        <v>14.67</v>
      </c>
      <c r="L210" s="9" t="s">
        <v>18</v>
      </c>
      <c r="M210" s="9" t="s">
        <v>385</v>
      </c>
      <c r="N210" s="9" t="s">
        <v>373</v>
      </c>
      <c r="O210" s="8">
        <f>K210+7.1</f>
        <v>21.77</v>
      </c>
      <c r="P210" s="17">
        <f t="shared" si="52"/>
        <v>58.14</v>
      </c>
      <c r="Q210" s="32" t="s">
        <v>30</v>
      </c>
      <c r="R210" s="9" t="s">
        <v>516</v>
      </c>
      <c r="S210" s="9"/>
      <c r="T210" s="9"/>
      <c r="U210" s="9"/>
      <c r="V210" s="9"/>
      <c r="W210" s="9" t="s">
        <v>384</v>
      </c>
      <c r="X210" s="8">
        <v>50.11</v>
      </c>
      <c r="Y210" s="8">
        <v>20.5</v>
      </c>
      <c r="Z210" s="9" t="s">
        <v>18</v>
      </c>
      <c r="AA210" s="9" t="s">
        <v>524</v>
      </c>
      <c r="AB210" s="9" t="s">
        <v>517</v>
      </c>
      <c r="AC210" s="8">
        <f>SUM(Y210+(8.02))</f>
        <v>28.52</v>
      </c>
      <c r="AD210" s="17">
        <f t="shared" si="53"/>
        <v>78.63</v>
      </c>
      <c r="AE210" s="16">
        <f t="shared" si="54"/>
        <v>13.740000000000002</v>
      </c>
      <c r="AF210" s="10">
        <f t="shared" si="55"/>
        <v>0.37778388781963163</v>
      </c>
      <c r="AG210" s="8">
        <f t="shared" si="50"/>
        <v>6.75</v>
      </c>
      <c r="AH210" s="10">
        <f t="shared" si="51"/>
        <v>0.31005971520440972</v>
      </c>
      <c r="AI210" s="17">
        <f t="shared" si="56"/>
        <v>20.489999999999995</v>
      </c>
      <c r="AJ210" s="11">
        <f t="shared" si="57"/>
        <v>0.32942898975109819</v>
      </c>
      <c r="AK210" s="27">
        <f t="shared" si="58"/>
        <v>0.49126637554585145</v>
      </c>
    </row>
    <row r="211" spans="1:37" x14ac:dyDescent="0.2">
      <c r="A211" s="26" t="s">
        <v>555</v>
      </c>
      <c r="B211" s="47" t="s">
        <v>14</v>
      </c>
      <c r="C211" s="32" t="s">
        <v>126</v>
      </c>
      <c r="D211" s="9" t="s">
        <v>163</v>
      </c>
      <c r="E211" s="9" t="s">
        <v>115</v>
      </c>
      <c r="F211" s="9" t="s">
        <v>164</v>
      </c>
      <c r="G211" s="9"/>
      <c r="H211" s="9"/>
      <c r="I211" s="9" t="s">
        <v>165</v>
      </c>
      <c r="J211" s="8">
        <v>25.23</v>
      </c>
      <c r="K211" s="8">
        <v>7.3</v>
      </c>
      <c r="L211" s="9" t="s">
        <v>16</v>
      </c>
      <c r="M211" s="9" t="s">
        <v>166</v>
      </c>
      <c r="N211" s="9"/>
      <c r="O211" s="8">
        <f>K211</f>
        <v>7.3</v>
      </c>
      <c r="P211" s="17">
        <f t="shared" si="52"/>
        <v>32.53</v>
      </c>
      <c r="Q211" s="32" t="s">
        <v>126</v>
      </c>
      <c r="R211" s="9" t="s">
        <v>163</v>
      </c>
      <c r="S211" s="9" t="s">
        <v>155</v>
      </c>
      <c r="T211" s="9" t="s">
        <v>164</v>
      </c>
      <c r="U211" s="9"/>
      <c r="V211" s="9"/>
      <c r="W211" s="9" t="s">
        <v>165</v>
      </c>
      <c r="X211" s="8">
        <v>37</v>
      </c>
      <c r="Y211" s="8">
        <v>13.03</v>
      </c>
      <c r="Z211" s="9" t="s">
        <v>16</v>
      </c>
      <c r="AA211" s="9" t="s">
        <v>313</v>
      </c>
      <c r="AB211" s="9"/>
      <c r="AC211" s="8">
        <f>Y211</f>
        <v>13.03</v>
      </c>
      <c r="AD211" s="17">
        <f t="shared" si="53"/>
        <v>50.03</v>
      </c>
      <c r="AE211" s="16">
        <f t="shared" si="54"/>
        <v>11.77</v>
      </c>
      <c r="AF211" s="10">
        <f t="shared" si="55"/>
        <v>0.46650812524772095</v>
      </c>
      <c r="AG211" s="8">
        <f t="shared" si="50"/>
        <v>5.7299999999999995</v>
      </c>
      <c r="AH211" s="10">
        <f t="shared" si="51"/>
        <v>0.78493150684931501</v>
      </c>
      <c r="AI211" s="17">
        <f t="shared" si="56"/>
        <v>17.5</v>
      </c>
      <c r="AJ211" s="11">
        <f t="shared" si="57"/>
        <v>0.3274285714285714</v>
      </c>
      <c r="AK211" s="27">
        <f t="shared" si="58"/>
        <v>0.48683092608326251</v>
      </c>
    </row>
    <row r="212" spans="1:37" x14ac:dyDescent="0.2">
      <c r="A212" s="26" t="s">
        <v>552</v>
      </c>
      <c r="B212" s="47" t="s">
        <v>10</v>
      </c>
      <c r="C212" s="32" t="s">
        <v>30</v>
      </c>
      <c r="D212" s="9" t="s">
        <v>370</v>
      </c>
      <c r="E212" s="9"/>
      <c r="F212" s="9"/>
      <c r="G212" s="9"/>
      <c r="H212" s="9"/>
      <c r="I212" s="9" t="s">
        <v>382</v>
      </c>
      <c r="J212" s="8">
        <v>37.78</v>
      </c>
      <c r="K212" s="8">
        <v>14.67</v>
      </c>
      <c r="L212" s="9" t="s">
        <v>18</v>
      </c>
      <c r="M212" s="9" t="s">
        <v>383</v>
      </c>
      <c r="N212" s="9" t="s">
        <v>373</v>
      </c>
      <c r="O212" s="8">
        <f>K212+7.1</f>
        <v>21.77</v>
      </c>
      <c r="P212" s="17">
        <f t="shared" si="52"/>
        <v>59.55</v>
      </c>
      <c r="Q212" s="32" t="s">
        <v>30</v>
      </c>
      <c r="R212" s="9" t="s">
        <v>516</v>
      </c>
      <c r="S212" s="9"/>
      <c r="T212" s="9"/>
      <c r="U212" s="9"/>
      <c r="V212" s="9"/>
      <c r="W212" s="9" t="s">
        <v>522</v>
      </c>
      <c r="X212" s="8">
        <v>52.03</v>
      </c>
      <c r="Y212" s="8">
        <v>20.5</v>
      </c>
      <c r="Z212" s="9" t="s">
        <v>18</v>
      </c>
      <c r="AA212" s="9" t="s">
        <v>523</v>
      </c>
      <c r="AB212" s="9" t="s">
        <v>517</v>
      </c>
      <c r="AC212" s="8">
        <f>SUM(Y212+(8.02))</f>
        <v>28.52</v>
      </c>
      <c r="AD212" s="17">
        <f t="shared" si="53"/>
        <v>80.55</v>
      </c>
      <c r="AE212" s="16">
        <f t="shared" si="54"/>
        <v>14.25</v>
      </c>
      <c r="AF212" s="10">
        <f t="shared" si="55"/>
        <v>0.37718369507676019</v>
      </c>
      <c r="AG212" s="8">
        <f t="shared" si="50"/>
        <v>6.75</v>
      </c>
      <c r="AH212" s="10">
        <f t="shared" si="51"/>
        <v>0.31005971520440972</v>
      </c>
      <c r="AI212" s="17">
        <f t="shared" si="56"/>
        <v>21</v>
      </c>
      <c r="AJ212" s="11">
        <f t="shared" si="57"/>
        <v>0.32142857142857145</v>
      </c>
      <c r="AK212" s="27">
        <f t="shared" si="58"/>
        <v>0.47368421052631576</v>
      </c>
    </row>
    <row r="213" spans="1:37" x14ac:dyDescent="0.2">
      <c r="A213" s="26" t="s">
        <v>552</v>
      </c>
      <c r="B213" s="47" t="s">
        <v>10</v>
      </c>
      <c r="C213" s="32" t="s">
        <v>30</v>
      </c>
      <c r="D213" s="9" t="s">
        <v>370</v>
      </c>
      <c r="E213" s="9"/>
      <c r="F213" s="9"/>
      <c r="G213" s="9"/>
      <c r="H213" s="9"/>
      <c r="I213" s="9" t="s">
        <v>378</v>
      </c>
      <c r="J213" s="8">
        <v>39.15</v>
      </c>
      <c r="K213" s="8">
        <v>14.67</v>
      </c>
      <c r="L213" s="9" t="s">
        <v>18</v>
      </c>
      <c r="M213" s="9" t="s">
        <v>566</v>
      </c>
      <c r="N213" s="9" t="s">
        <v>373</v>
      </c>
      <c r="O213" s="8">
        <f>K213+7.1</f>
        <v>21.77</v>
      </c>
      <c r="P213" s="17">
        <f t="shared" si="52"/>
        <v>60.92</v>
      </c>
      <c r="Q213" s="32" t="s">
        <v>30</v>
      </c>
      <c r="R213" s="9" t="s">
        <v>516</v>
      </c>
      <c r="S213" s="9"/>
      <c r="T213" s="9"/>
      <c r="U213" s="9"/>
      <c r="V213" s="9"/>
      <c r="W213" s="9" t="s">
        <v>378</v>
      </c>
      <c r="X213" s="8">
        <v>53.95</v>
      </c>
      <c r="Y213" s="8">
        <v>20.5</v>
      </c>
      <c r="Z213" s="9" t="s">
        <v>18</v>
      </c>
      <c r="AA213" s="9" t="s">
        <v>520</v>
      </c>
      <c r="AB213" s="9" t="s">
        <v>517</v>
      </c>
      <c r="AC213" s="8">
        <f>SUM(Y213+(8.02))</f>
        <v>28.52</v>
      </c>
      <c r="AD213" s="17">
        <f t="shared" si="53"/>
        <v>82.47</v>
      </c>
      <c r="AE213" s="16">
        <f t="shared" si="54"/>
        <v>14.800000000000004</v>
      </c>
      <c r="AF213" s="10">
        <f t="shared" si="55"/>
        <v>0.37803320561941262</v>
      </c>
      <c r="AG213" s="8">
        <f t="shared" si="50"/>
        <v>6.75</v>
      </c>
      <c r="AH213" s="10">
        <f t="shared" si="51"/>
        <v>0.31005971520440972</v>
      </c>
      <c r="AI213" s="17">
        <f t="shared" si="56"/>
        <v>21.549999999999997</v>
      </c>
      <c r="AJ213" s="11">
        <f t="shared" si="57"/>
        <v>0.3132250580046404</v>
      </c>
      <c r="AK213" s="27">
        <f t="shared" si="58"/>
        <v>0.45608108108108097</v>
      </c>
    </row>
    <row r="214" spans="1:37" x14ac:dyDescent="0.2">
      <c r="A214" s="26" t="s">
        <v>25</v>
      </c>
      <c r="B214" s="47" t="s">
        <v>25</v>
      </c>
      <c r="C214" s="32" t="s">
        <v>26</v>
      </c>
      <c r="D214" s="9"/>
      <c r="E214" s="9"/>
      <c r="F214" s="9"/>
      <c r="G214" s="9"/>
      <c r="H214" s="9"/>
      <c r="I214" s="9" t="s">
        <v>457</v>
      </c>
      <c r="J214" s="8">
        <v>50.11</v>
      </c>
      <c r="K214" s="8">
        <v>27.29</v>
      </c>
      <c r="L214" s="9" t="s">
        <v>27</v>
      </c>
      <c r="M214" s="9"/>
      <c r="N214" s="9"/>
      <c r="O214" s="8">
        <f t="shared" ref="O214:O222" si="59">K214</f>
        <v>27.29</v>
      </c>
      <c r="P214" s="17">
        <f t="shared" si="52"/>
        <v>77.400000000000006</v>
      </c>
      <c r="Q214" s="32" t="s">
        <v>26</v>
      </c>
      <c r="R214" s="9"/>
      <c r="S214" s="9"/>
      <c r="T214" s="9"/>
      <c r="U214" s="9"/>
      <c r="V214" s="9"/>
      <c r="W214" s="9" t="s">
        <v>457</v>
      </c>
      <c r="X214" s="8">
        <v>73.56</v>
      </c>
      <c r="Y214" s="8">
        <v>36.65</v>
      </c>
      <c r="Z214" s="9" t="s">
        <v>27</v>
      </c>
      <c r="AA214" s="9"/>
      <c r="AB214" s="9"/>
      <c r="AC214" s="8">
        <f t="shared" ref="AC214:AC222" si="60">Y214</f>
        <v>36.65</v>
      </c>
      <c r="AD214" s="17">
        <f t="shared" si="53"/>
        <v>110.21000000000001</v>
      </c>
      <c r="AE214" s="16">
        <f t="shared" si="54"/>
        <v>23.450000000000003</v>
      </c>
      <c r="AF214" s="10">
        <f t="shared" si="55"/>
        <v>0.46797046497705053</v>
      </c>
      <c r="AG214" s="8">
        <f t="shared" si="50"/>
        <v>9.36</v>
      </c>
      <c r="AH214" s="10">
        <f t="shared" si="51"/>
        <v>0.34298277757420298</v>
      </c>
      <c r="AI214" s="17">
        <f t="shared" si="56"/>
        <v>32.81</v>
      </c>
      <c r="AJ214" s="11">
        <f t="shared" si="57"/>
        <v>0.28527887839073451</v>
      </c>
      <c r="AK214" s="27">
        <f t="shared" si="58"/>
        <v>0.39914712153518117</v>
      </c>
    </row>
    <row r="215" spans="1:37" x14ac:dyDescent="0.2">
      <c r="A215" s="26" t="s">
        <v>34</v>
      </c>
      <c r="B215" s="47" t="s">
        <v>34</v>
      </c>
      <c r="C215" s="32" t="s">
        <v>34</v>
      </c>
      <c r="D215" s="9"/>
      <c r="E215" s="9"/>
      <c r="F215" s="9"/>
      <c r="G215" s="9"/>
      <c r="H215" s="9"/>
      <c r="I215" s="9" t="s">
        <v>161</v>
      </c>
      <c r="J215" s="8">
        <v>46.94</v>
      </c>
      <c r="K215" s="8">
        <v>24.75</v>
      </c>
      <c r="L215" s="9" t="s">
        <v>34</v>
      </c>
      <c r="M215" s="9" t="s">
        <v>168</v>
      </c>
      <c r="N215" s="9"/>
      <c r="O215" s="8">
        <f t="shared" si="59"/>
        <v>24.75</v>
      </c>
      <c r="P215" s="17">
        <f t="shared" si="52"/>
        <v>71.69</v>
      </c>
      <c r="Q215" s="32" t="s">
        <v>34</v>
      </c>
      <c r="R215" s="9"/>
      <c r="S215" s="9"/>
      <c r="T215" s="9"/>
      <c r="U215" s="9"/>
      <c r="V215" s="9"/>
      <c r="W215" s="9" t="s">
        <v>161</v>
      </c>
      <c r="X215" s="8">
        <v>62.87</v>
      </c>
      <c r="Y215" s="8">
        <v>31.1</v>
      </c>
      <c r="Z215" s="9" t="s">
        <v>34</v>
      </c>
      <c r="AA215" s="9" t="s">
        <v>168</v>
      </c>
      <c r="AB215" s="9"/>
      <c r="AC215" s="8">
        <f t="shared" si="60"/>
        <v>31.1</v>
      </c>
      <c r="AD215" s="17">
        <f t="shared" si="53"/>
        <v>93.97</v>
      </c>
      <c r="AE215" s="16">
        <f t="shared" si="54"/>
        <v>15.93</v>
      </c>
      <c r="AF215" s="10">
        <f t="shared" si="55"/>
        <v>0.3393694077545803</v>
      </c>
      <c r="AG215" s="8">
        <f t="shared" si="50"/>
        <v>6.3500000000000014</v>
      </c>
      <c r="AH215" s="10">
        <f t="shared" si="51"/>
        <v>0.25656565656565661</v>
      </c>
      <c r="AI215" s="17">
        <f t="shared" si="56"/>
        <v>22.28</v>
      </c>
      <c r="AJ215" s="11">
        <f t="shared" si="57"/>
        <v>0.28500897666068226</v>
      </c>
      <c r="AK215" s="27">
        <f t="shared" si="58"/>
        <v>0.39861895794099195</v>
      </c>
    </row>
    <row r="216" spans="1:37" x14ac:dyDescent="0.2">
      <c r="A216" s="26" t="s">
        <v>25</v>
      </c>
      <c r="B216" s="47" t="s">
        <v>25</v>
      </c>
      <c r="C216" s="32" t="s">
        <v>447</v>
      </c>
      <c r="D216" s="9"/>
      <c r="E216" s="9"/>
      <c r="F216" s="9"/>
      <c r="G216" s="9"/>
      <c r="H216" s="9"/>
      <c r="I216" s="9" t="s">
        <v>449</v>
      </c>
      <c r="J216" s="8">
        <v>43.34</v>
      </c>
      <c r="K216" s="8">
        <v>20.61</v>
      </c>
      <c r="L216" s="9" t="s">
        <v>368</v>
      </c>
      <c r="M216" s="9"/>
      <c r="N216" s="9"/>
      <c r="O216" s="8">
        <f t="shared" si="59"/>
        <v>20.61</v>
      </c>
      <c r="P216" s="17">
        <f t="shared" si="52"/>
        <v>63.95</v>
      </c>
      <c r="Q216" s="32" t="s">
        <v>447</v>
      </c>
      <c r="R216" s="9"/>
      <c r="S216" s="9"/>
      <c r="T216" s="9"/>
      <c r="U216" s="9"/>
      <c r="V216" s="9"/>
      <c r="W216" s="9" t="s">
        <v>449</v>
      </c>
      <c r="X216" s="8">
        <v>60.18</v>
      </c>
      <c r="Y216" s="8">
        <v>27.3</v>
      </c>
      <c r="Z216" s="9" t="s">
        <v>27</v>
      </c>
      <c r="AA216" s="9"/>
      <c r="AB216" s="9"/>
      <c r="AC216" s="8">
        <f t="shared" si="60"/>
        <v>27.3</v>
      </c>
      <c r="AD216" s="17">
        <f t="shared" si="53"/>
        <v>87.48</v>
      </c>
      <c r="AE216" s="16">
        <f t="shared" si="54"/>
        <v>16.839999999999996</v>
      </c>
      <c r="AF216" s="10">
        <f t="shared" si="55"/>
        <v>0.3885556068297184</v>
      </c>
      <c r="AG216" s="8">
        <f t="shared" si="50"/>
        <v>6.6900000000000013</v>
      </c>
      <c r="AH216" s="10">
        <f t="shared" si="51"/>
        <v>0.32459970887918493</v>
      </c>
      <c r="AI216" s="17">
        <f t="shared" si="56"/>
        <v>23.53</v>
      </c>
      <c r="AJ216" s="11">
        <f t="shared" si="57"/>
        <v>0.28431789205269875</v>
      </c>
      <c r="AK216" s="27">
        <f t="shared" si="58"/>
        <v>0.39726840855106904</v>
      </c>
    </row>
    <row r="217" spans="1:37" x14ac:dyDescent="0.2">
      <c r="A217" s="26" t="s">
        <v>552</v>
      </c>
      <c r="B217" s="47" t="s">
        <v>10</v>
      </c>
      <c r="C217" s="32" t="s">
        <v>364</v>
      </c>
      <c r="D217" s="9"/>
      <c r="E217" s="9"/>
      <c r="F217" s="9"/>
      <c r="G217" s="9"/>
      <c r="H217" s="9"/>
      <c r="I217" s="9" t="s">
        <v>64</v>
      </c>
      <c r="J217" s="8">
        <v>32.04</v>
      </c>
      <c r="K217" s="8">
        <v>17.28</v>
      </c>
      <c r="L217" s="9" t="s">
        <v>368</v>
      </c>
      <c r="M217" s="9"/>
      <c r="N217" s="9"/>
      <c r="O217" s="8">
        <f t="shared" si="59"/>
        <v>17.28</v>
      </c>
      <c r="P217" s="17">
        <f t="shared" si="52"/>
        <v>49.32</v>
      </c>
      <c r="Q217" s="32" t="s">
        <v>513</v>
      </c>
      <c r="R217" s="9"/>
      <c r="S217" s="9"/>
      <c r="T217" s="9"/>
      <c r="U217" s="9"/>
      <c r="V217" s="9"/>
      <c r="W217" s="9" t="s">
        <v>64</v>
      </c>
      <c r="X217" s="8">
        <v>48.65</v>
      </c>
      <c r="Y217" s="8">
        <v>23.45</v>
      </c>
      <c r="Z217" s="9" t="s">
        <v>368</v>
      </c>
      <c r="AA217" s="9" t="s">
        <v>514</v>
      </c>
      <c r="AB217" s="9"/>
      <c r="AC217" s="8">
        <f t="shared" si="60"/>
        <v>23.45</v>
      </c>
      <c r="AD217" s="17">
        <f t="shared" si="53"/>
        <v>72.099999999999994</v>
      </c>
      <c r="AE217" s="16">
        <f t="shared" si="54"/>
        <v>16.61</v>
      </c>
      <c r="AF217" s="10">
        <f t="shared" si="55"/>
        <v>0.51841448189762795</v>
      </c>
      <c r="AG217" s="8">
        <f t="shared" si="50"/>
        <v>6.1699999999999982</v>
      </c>
      <c r="AH217" s="10">
        <f t="shared" si="51"/>
        <v>0.35706018518518506</v>
      </c>
      <c r="AI217" s="17">
        <f t="shared" si="56"/>
        <v>22.779999999999994</v>
      </c>
      <c r="AJ217" s="11">
        <f t="shared" si="57"/>
        <v>0.27085162423178227</v>
      </c>
      <c r="AK217" s="27">
        <f t="shared" si="58"/>
        <v>0.37146297411198065</v>
      </c>
    </row>
    <row r="218" spans="1:37" x14ac:dyDescent="0.2">
      <c r="A218" s="26" t="s">
        <v>34</v>
      </c>
      <c r="B218" s="47" t="s">
        <v>34</v>
      </c>
      <c r="C218" s="32" t="s">
        <v>34</v>
      </c>
      <c r="D218" s="9"/>
      <c r="E218" s="9"/>
      <c r="F218" s="9"/>
      <c r="G218" s="9"/>
      <c r="H218" s="9"/>
      <c r="I218" s="9" t="s">
        <v>198</v>
      </c>
      <c r="J218" s="8">
        <v>51.71</v>
      </c>
      <c r="K218" s="8">
        <v>24.75</v>
      </c>
      <c r="L218" s="9" t="s">
        <v>34</v>
      </c>
      <c r="M218" s="9" t="s">
        <v>202</v>
      </c>
      <c r="N218" s="9"/>
      <c r="O218" s="8">
        <f t="shared" si="59"/>
        <v>24.75</v>
      </c>
      <c r="P218" s="17">
        <f t="shared" si="52"/>
        <v>76.460000000000008</v>
      </c>
      <c r="Q218" s="32" t="s">
        <v>34</v>
      </c>
      <c r="R218" s="9"/>
      <c r="S218" s="9"/>
      <c r="T218" s="9"/>
      <c r="U218" s="9"/>
      <c r="V218" s="9"/>
      <c r="W218" s="9" t="s">
        <v>198</v>
      </c>
      <c r="X218" s="8">
        <v>69.14</v>
      </c>
      <c r="Y218" s="8">
        <v>31.1</v>
      </c>
      <c r="Z218" s="9" t="s">
        <v>34</v>
      </c>
      <c r="AA218" s="9" t="s">
        <v>202</v>
      </c>
      <c r="AB218" s="9"/>
      <c r="AC218" s="8">
        <f t="shared" si="60"/>
        <v>31.1</v>
      </c>
      <c r="AD218" s="17">
        <f t="shared" si="53"/>
        <v>100.24000000000001</v>
      </c>
      <c r="AE218" s="16">
        <f t="shared" si="54"/>
        <v>17.43</v>
      </c>
      <c r="AF218" s="10">
        <f t="shared" si="55"/>
        <v>0.33707213304970024</v>
      </c>
      <c r="AG218" s="8">
        <f t="shared" si="50"/>
        <v>6.3500000000000014</v>
      </c>
      <c r="AH218" s="10">
        <f t="shared" si="51"/>
        <v>0.25656565656565661</v>
      </c>
      <c r="AI218" s="17">
        <f t="shared" si="56"/>
        <v>23.78</v>
      </c>
      <c r="AJ218" s="11">
        <f t="shared" si="57"/>
        <v>0.26703111858704798</v>
      </c>
      <c r="AK218" s="27">
        <f t="shared" si="58"/>
        <v>0.36431440045897884</v>
      </c>
    </row>
    <row r="219" spans="1:37" x14ac:dyDescent="0.2">
      <c r="A219" s="26" t="s">
        <v>34</v>
      </c>
      <c r="B219" s="47" t="s">
        <v>34</v>
      </c>
      <c r="C219" s="32" t="s">
        <v>34</v>
      </c>
      <c r="D219" s="9"/>
      <c r="E219" s="9"/>
      <c r="F219" s="9"/>
      <c r="G219" s="9"/>
      <c r="H219" s="9"/>
      <c r="I219" s="9" t="s">
        <v>194</v>
      </c>
      <c r="J219" s="8">
        <v>52.27</v>
      </c>
      <c r="K219" s="8">
        <v>24.75</v>
      </c>
      <c r="L219" s="9" t="s">
        <v>34</v>
      </c>
      <c r="M219" s="9" t="s">
        <v>197</v>
      </c>
      <c r="N219" s="9"/>
      <c r="O219" s="8">
        <f t="shared" si="59"/>
        <v>24.75</v>
      </c>
      <c r="P219" s="17">
        <f t="shared" si="52"/>
        <v>77.02000000000001</v>
      </c>
      <c r="Q219" s="32" t="s">
        <v>34</v>
      </c>
      <c r="R219" s="9"/>
      <c r="S219" s="9"/>
      <c r="T219" s="9"/>
      <c r="U219" s="9"/>
      <c r="V219" s="9"/>
      <c r="W219" s="9" t="s">
        <v>194</v>
      </c>
      <c r="X219" s="8">
        <v>69.88</v>
      </c>
      <c r="Y219" s="8">
        <v>31.1</v>
      </c>
      <c r="Z219" s="9" t="s">
        <v>34</v>
      </c>
      <c r="AA219" s="9" t="s">
        <v>197</v>
      </c>
      <c r="AB219" s="9"/>
      <c r="AC219" s="8">
        <f t="shared" si="60"/>
        <v>31.1</v>
      </c>
      <c r="AD219" s="17">
        <f t="shared" si="53"/>
        <v>100.97999999999999</v>
      </c>
      <c r="AE219" s="16">
        <f t="shared" si="54"/>
        <v>17.609999999999992</v>
      </c>
      <c r="AF219" s="10">
        <f t="shared" si="55"/>
        <v>0.33690453414960764</v>
      </c>
      <c r="AG219" s="8">
        <f t="shared" ref="AG219:AG236" si="61">AC219-O219</f>
        <v>6.3500000000000014</v>
      </c>
      <c r="AH219" s="10">
        <f t="shared" ref="AH219:AH236" si="62">AG219/O219</f>
        <v>0.25656565656565661</v>
      </c>
      <c r="AI219" s="17">
        <f t="shared" si="56"/>
        <v>23.95999999999998</v>
      </c>
      <c r="AJ219" s="11">
        <f t="shared" si="57"/>
        <v>0.26502504173622732</v>
      </c>
      <c r="AK219" s="27">
        <f t="shared" si="58"/>
        <v>0.36059057353776286</v>
      </c>
    </row>
    <row r="220" spans="1:37" x14ac:dyDescent="0.2">
      <c r="A220" s="26" t="s">
        <v>34</v>
      </c>
      <c r="B220" s="47" t="s">
        <v>34</v>
      </c>
      <c r="C220" s="32" t="s">
        <v>34</v>
      </c>
      <c r="D220" s="9"/>
      <c r="E220" s="9"/>
      <c r="F220" s="9"/>
      <c r="G220" s="9"/>
      <c r="H220" s="9"/>
      <c r="I220" s="9" t="s">
        <v>182</v>
      </c>
      <c r="J220" s="8">
        <v>53.57</v>
      </c>
      <c r="K220" s="8">
        <v>24.75</v>
      </c>
      <c r="L220" s="9" t="s">
        <v>34</v>
      </c>
      <c r="M220" s="9" t="s">
        <v>189</v>
      </c>
      <c r="N220" s="9"/>
      <c r="O220" s="8">
        <f t="shared" si="59"/>
        <v>24.75</v>
      </c>
      <c r="P220" s="17">
        <f t="shared" si="52"/>
        <v>78.319999999999993</v>
      </c>
      <c r="Q220" s="32" t="s">
        <v>34</v>
      </c>
      <c r="R220" s="9"/>
      <c r="S220" s="9"/>
      <c r="T220" s="9"/>
      <c r="U220" s="9"/>
      <c r="V220" s="9"/>
      <c r="W220" s="9" t="s">
        <v>182</v>
      </c>
      <c r="X220" s="8">
        <v>71.599999999999994</v>
      </c>
      <c r="Y220" s="8">
        <v>31.1</v>
      </c>
      <c r="Z220" s="9" t="s">
        <v>34</v>
      </c>
      <c r="AA220" s="9" t="s">
        <v>189</v>
      </c>
      <c r="AB220" s="9"/>
      <c r="AC220" s="8">
        <f t="shared" si="60"/>
        <v>31.1</v>
      </c>
      <c r="AD220" s="17">
        <f t="shared" si="53"/>
        <v>102.69999999999999</v>
      </c>
      <c r="AE220" s="16">
        <f t="shared" si="54"/>
        <v>18.029999999999994</v>
      </c>
      <c r="AF220" s="10">
        <f t="shared" si="55"/>
        <v>0.33656897517267115</v>
      </c>
      <c r="AG220" s="8">
        <f t="shared" si="61"/>
        <v>6.3500000000000014</v>
      </c>
      <c r="AH220" s="10">
        <f t="shared" si="62"/>
        <v>0.25656565656565661</v>
      </c>
      <c r="AI220" s="17">
        <f t="shared" si="56"/>
        <v>24.379999999999995</v>
      </c>
      <c r="AJ220" s="11">
        <f t="shared" si="57"/>
        <v>0.260459392945037</v>
      </c>
      <c r="AK220" s="27">
        <f t="shared" si="58"/>
        <v>0.35219079312257368</v>
      </c>
    </row>
    <row r="221" spans="1:37" x14ac:dyDescent="0.2">
      <c r="A221" s="26" t="s">
        <v>34</v>
      </c>
      <c r="B221" s="47" t="s">
        <v>34</v>
      </c>
      <c r="C221" s="32" t="s">
        <v>34</v>
      </c>
      <c r="D221" s="9"/>
      <c r="E221" s="9"/>
      <c r="F221" s="9"/>
      <c r="G221" s="9"/>
      <c r="H221" s="9"/>
      <c r="I221" s="9" t="s">
        <v>190</v>
      </c>
      <c r="J221" s="8">
        <v>56.79</v>
      </c>
      <c r="K221" s="8">
        <v>24.75</v>
      </c>
      <c r="L221" s="9" t="s">
        <v>34</v>
      </c>
      <c r="M221" s="9" t="s">
        <v>193</v>
      </c>
      <c r="N221" s="9"/>
      <c r="O221" s="8">
        <f t="shared" si="59"/>
        <v>24.75</v>
      </c>
      <c r="P221" s="17">
        <f t="shared" si="52"/>
        <v>81.539999999999992</v>
      </c>
      <c r="Q221" s="32" t="s">
        <v>34</v>
      </c>
      <c r="R221" s="9"/>
      <c r="S221" s="9"/>
      <c r="T221" s="9"/>
      <c r="U221" s="9"/>
      <c r="V221" s="9"/>
      <c r="W221" s="9" t="s">
        <v>190</v>
      </c>
      <c r="X221" s="8">
        <v>75.87</v>
      </c>
      <c r="Y221" s="8">
        <v>31.1</v>
      </c>
      <c r="Z221" s="9" t="s">
        <v>34</v>
      </c>
      <c r="AA221" s="9" t="s">
        <v>193</v>
      </c>
      <c r="AB221" s="9"/>
      <c r="AC221" s="8">
        <f t="shared" si="60"/>
        <v>31.1</v>
      </c>
      <c r="AD221" s="17">
        <f t="shared" si="53"/>
        <v>106.97</v>
      </c>
      <c r="AE221" s="16">
        <f t="shared" si="54"/>
        <v>19.080000000000005</v>
      </c>
      <c r="AF221" s="10">
        <f t="shared" si="55"/>
        <v>0.33597464342313799</v>
      </c>
      <c r="AG221" s="8">
        <f t="shared" si="61"/>
        <v>6.3500000000000014</v>
      </c>
      <c r="AH221" s="10">
        <f t="shared" si="62"/>
        <v>0.25656565656565661</v>
      </c>
      <c r="AI221" s="17">
        <f t="shared" si="56"/>
        <v>25.430000000000007</v>
      </c>
      <c r="AJ221" s="11">
        <f t="shared" si="57"/>
        <v>0.24970507274872197</v>
      </c>
      <c r="AK221" s="27">
        <f t="shared" si="58"/>
        <v>0.33280922431865828</v>
      </c>
    </row>
    <row r="222" spans="1:37" x14ac:dyDescent="0.2">
      <c r="A222" s="26" t="s">
        <v>34</v>
      </c>
      <c r="B222" s="47" t="s">
        <v>34</v>
      </c>
      <c r="C222" s="32" t="s">
        <v>34</v>
      </c>
      <c r="D222" s="9"/>
      <c r="E222" s="9"/>
      <c r="F222" s="9"/>
      <c r="G222" s="9"/>
      <c r="H222" s="9"/>
      <c r="I222" s="9" t="s">
        <v>297</v>
      </c>
      <c r="J222" s="8">
        <v>34.03</v>
      </c>
      <c r="K222" s="8">
        <v>21.69</v>
      </c>
      <c r="L222" s="9" t="s">
        <v>34</v>
      </c>
      <c r="M222" s="9"/>
      <c r="N222" s="9"/>
      <c r="O222" s="8">
        <f t="shared" si="59"/>
        <v>21.69</v>
      </c>
      <c r="P222" s="17">
        <f t="shared" si="52"/>
        <v>55.72</v>
      </c>
      <c r="Q222" s="32" t="s">
        <v>34</v>
      </c>
      <c r="R222" s="9"/>
      <c r="S222" s="9"/>
      <c r="T222" s="9"/>
      <c r="U222" s="9"/>
      <c r="V222" s="9"/>
      <c r="W222" s="9" t="s">
        <v>297</v>
      </c>
      <c r="X222" s="8">
        <v>44.93</v>
      </c>
      <c r="Y222" s="8">
        <v>25.15</v>
      </c>
      <c r="Z222" s="9" t="s">
        <v>34</v>
      </c>
      <c r="AA222" s="9"/>
      <c r="AB222" s="9"/>
      <c r="AC222" s="8">
        <f t="shared" si="60"/>
        <v>25.15</v>
      </c>
      <c r="AD222" s="17">
        <f t="shared" si="53"/>
        <v>70.08</v>
      </c>
      <c r="AE222" s="16">
        <f t="shared" si="54"/>
        <v>10.899999999999999</v>
      </c>
      <c r="AF222" s="10">
        <f t="shared" si="55"/>
        <v>0.32030561269468111</v>
      </c>
      <c r="AG222" s="8">
        <f t="shared" si="61"/>
        <v>3.4599999999999973</v>
      </c>
      <c r="AH222" s="10">
        <f t="shared" si="62"/>
        <v>0.15952051636698927</v>
      </c>
      <c r="AI222" s="17">
        <f t="shared" si="56"/>
        <v>14.36</v>
      </c>
      <c r="AJ222" s="11">
        <f t="shared" si="57"/>
        <v>0.24094707520891348</v>
      </c>
      <c r="AK222" s="27">
        <f t="shared" si="58"/>
        <v>0.31743119266055025</v>
      </c>
    </row>
    <row r="223" spans="1:37" x14ac:dyDescent="0.2">
      <c r="A223" s="26" t="s">
        <v>552</v>
      </c>
      <c r="B223" s="47" t="s">
        <v>10</v>
      </c>
      <c r="C223" s="32" t="s">
        <v>30</v>
      </c>
      <c r="D223" s="9" t="s">
        <v>370</v>
      </c>
      <c r="E223" s="9"/>
      <c r="F223" s="9"/>
      <c r="G223" s="9"/>
      <c r="H223" s="9"/>
      <c r="I223" s="9" t="s">
        <v>375</v>
      </c>
      <c r="J223" s="8">
        <v>50.77</v>
      </c>
      <c r="K223" s="8">
        <v>14.67</v>
      </c>
      <c r="L223" s="9" t="s">
        <v>18</v>
      </c>
      <c r="M223" s="9" t="s">
        <v>377</v>
      </c>
      <c r="N223" s="9" t="s">
        <v>373</v>
      </c>
      <c r="O223" s="8">
        <f>K223+7.1</f>
        <v>21.77</v>
      </c>
      <c r="P223" s="17">
        <f t="shared" si="52"/>
        <v>72.540000000000006</v>
      </c>
      <c r="Q223" s="32" t="s">
        <v>30</v>
      </c>
      <c r="R223" s="9" t="s">
        <v>516</v>
      </c>
      <c r="S223" s="9"/>
      <c r="T223" s="9"/>
      <c r="U223" s="9"/>
      <c r="V223" s="9"/>
      <c r="W223" s="9" t="s">
        <v>518</v>
      </c>
      <c r="X223" s="8">
        <v>72.989999999999995</v>
      </c>
      <c r="Y223" s="8">
        <v>20.5</v>
      </c>
      <c r="Z223" s="9" t="s">
        <v>18</v>
      </c>
      <c r="AA223" s="9" t="s">
        <v>519</v>
      </c>
      <c r="AB223" s="9" t="s">
        <v>517</v>
      </c>
      <c r="AC223" s="8">
        <f>SUM(Y223+(8.02))</f>
        <v>28.52</v>
      </c>
      <c r="AD223" s="17">
        <f t="shared" si="53"/>
        <v>101.50999999999999</v>
      </c>
      <c r="AE223" s="16">
        <f t="shared" si="54"/>
        <v>22.219999999999992</v>
      </c>
      <c r="AF223" s="10">
        <f t="shared" si="55"/>
        <v>0.43766003545400806</v>
      </c>
      <c r="AG223" s="8">
        <f t="shared" si="61"/>
        <v>6.75</v>
      </c>
      <c r="AH223" s="10">
        <f t="shared" si="62"/>
        <v>0.31005971520440972</v>
      </c>
      <c r="AI223" s="17">
        <f t="shared" si="56"/>
        <v>28.969999999999985</v>
      </c>
      <c r="AJ223" s="11">
        <f t="shared" si="57"/>
        <v>0.23299965481532633</v>
      </c>
      <c r="AK223" s="27">
        <f t="shared" si="58"/>
        <v>0.30378037803780389</v>
      </c>
    </row>
    <row r="224" spans="1:37" x14ac:dyDescent="0.2">
      <c r="A224" s="26" t="s">
        <v>25</v>
      </c>
      <c r="B224" s="47" t="s">
        <v>25</v>
      </c>
      <c r="C224" s="32" t="s">
        <v>466</v>
      </c>
      <c r="D224" s="9"/>
      <c r="E224" s="9"/>
      <c r="F224" s="9"/>
      <c r="G224" s="9"/>
      <c r="H224" s="9"/>
      <c r="I224" s="9" t="s">
        <v>468</v>
      </c>
      <c r="J224" s="8">
        <v>37.5</v>
      </c>
      <c r="K224" s="8">
        <v>20.83</v>
      </c>
      <c r="L224" s="9" t="s">
        <v>368</v>
      </c>
      <c r="M224" s="9"/>
      <c r="N224" s="9"/>
      <c r="O224" s="8">
        <f t="shared" ref="O224:O236" si="63">K224</f>
        <v>20.83</v>
      </c>
      <c r="P224" s="17">
        <f t="shared" si="52"/>
        <v>58.33</v>
      </c>
      <c r="Q224" s="32" t="s">
        <v>466</v>
      </c>
      <c r="R224" s="9"/>
      <c r="S224" s="9"/>
      <c r="T224" s="9"/>
      <c r="U224" s="9"/>
      <c r="V224" s="9"/>
      <c r="W224" s="9" t="s">
        <v>468</v>
      </c>
      <c r="X224" s="8">
        <v>49.85</v>
      </c>
      <c r="Y224" s="8">
        <v>24.47</v>
      </c>
      <c r="Z224" s="9" t="s">
        <v>18</v>
      </c>
      <c r="AA224" s="9"/>
      <c r="AB224" s="9"/>
      <c r="AC224" s="8">
        <f t="shared" ref="AC224:AC236" si="64">Y224</f>
        <v>24.47</v>
      </c>
      <c r="AD224" s="17">
        <f t="shared" si="53"/>
        <v>74.319999999999993</v>
      </c>
      <c r="AE224" s="16">
        <f t="shared" si="54"/>
        <v>12.350000000000001</v>
      </c>
      <c r="AF224" s="10">
        <f t="shared" si="55"/>
        <v>0.32933333333333337</v>
      </c>
      <c r="AG224" s="8">
        <f t="shared" si="61"/>
        <v>3.6400000000000006</v>
      </c>
      <c r="AH224" s="10">
        <f t="shared" si="62"/>
        <v>0.17474795967354781</v>
      </c>
      <c r="AI224" s="17">
        <f t="shared" si="56"/>
        <v>15.989999999999995</v>
      </c>
      <c r="AJ224" s="11">
        <f t="shared" si="57"/>
        <v>0.22764227642276433</v>
      </c>
      <c r="AK224" s="27">
        <f t="shared" si="58"/>
        <v>0.29473684210526319</v>
      </c>
    </row>
    <row r="225" spans="1:37" x14ac:dyDescent="0.2">
      <c r="A225" s="26" t="s">
        <v>25</v>
      </c>
      <c r="B225" s="47" t="s">
        <v>25</v>
      </c>
      <c r="C225" s="32" t="s">
        <v>466</v>
      </c>
      <c r="D225" s="9"/>
      <c r="E225" s="9"/>
      <c r="F225" s="9"/>
      <c r="G225" s="9"/>
      <c r="H225" s="9"/>
      <c r="I225" s="9" t="s">
        <v>467</v>
      </c>
      <c r="J225" s="8">
        <v>34.5</v>
      </c>
      <c r="K225" s="8">
        <v>20.83</v>
      </c>
      <c r="L225" s="9" t="s">
        <v>368</v>
      </c>
      <c r="M225" s="9"/>
      <c r="N225" s="9"/>
      <c r="O225" s="8">
        <f t="shared" si="63"/>
        <v>20.83</v>
      </c>
      <c r="P225" s="17">
        <f t="shared" si="52"/>
        <v>55.33</v>
      </c>
      <c r="Q225" s="32" t="s">
        <v>466</v>
      </c>
      <c r="R225" s="9"/>
      <c r="S225" s="9"/>
      <c r="T225" s="9"/>
      <c r="U225" s="9"/>
      <c r="V225" s="9"/>
      <c r="W225" s="9" t="s">
        <v>467</v>
      </c>
      <c r="X225" s="8">
        <v>46.85</v>
      </c>
      <c r="Y225" s="8">
        <v>24.47</v>
      </c>
      <c r="Z225" s="9" t="s">
        <v>18</v>
      </c>
      <c r="AA225" s="9"/>
      <c r="AB225" s="9"/>
      <c r="AC225" s="8">
        <f t="shared" si="64"/>
        <v>24.47</v>
      </c>
      <c r="AD225" s="17">
        <f t="shared" si="53"/>
        <v>71.319999999999993</v>
      </c>
      <c r="AE225" s="16">
        <f t="shared" si="54"/>
        <v>12.350000000000001</v>
      </c>
      <c r="AF225" s="10">
        <f t="shared" si="55"/>
        <v>0.35797101449275365</v>
      </c>
      <c r="AG225" s="8">
        <f t="shared" si="61"/>
        <v>3.6400000000000006</v>
      </c>
      <c r="AH225" s="10">
        <f t="shared" si="62"/>
        <v>0.17474795967354781</v>
      </c>
      <c r="AI225" s="17">
        <f t="shared" si="56"/>
        <v>15.989999999999995</v>
      </c>
      <c r="AJ225" s="11">
        <f t="shared" si="57"/>
        <v>0.22764227642276433</v>
      </c>
      <c r="AK225" s="27">
        <f t="shared" si="58"/>
        <v>0.29473684210526319</v>
      </c>
    </row>
    <row r="226" spans="1:37" x14ac:dyDescent="0.2">
      <c r="A226" s="26" t="s">
        <v>25</v>
      </c>
      <c r="B226" s="47" t="s">
        <v>25</v>
      </c>
      <c r="C226" s="32" t="s">
        <v>466</v>
      </c>
      <c r="D226" s="9"/>
      <c r="E226" s="9"/>
      <c r="F226" s="9"/>
      <c r="G226" s="9"/>
      <c r="H226" s="9"/>
      <c r="I226" s="9" t="s">
        <v>469</v>
      </c>
      <c r="J226" s="8">
        <v>36.33</v>
      </c>
      <c r="K226" s="8">
        <v>23.15</v>
      </c>
      <c r="L226" s="9" t="s">
        <v>368</v>
      </c>
      <c r="M226" s="9"/>
      <c r="N226" s="9"/>
      <c r="O226" s="8">
        <f t="shared" si="63"/>
        <v>23.15</v>
      </c>
      <c r="P226" s="17">
        <f t="shared" si="52"/>
        <v>59.48</v>
      </c>
      <c r="Q226" s="32" t="s">
        <v>466</v>
      </c>
      <c r="R226" s="9"/>
      <c r="S226" s="9"/>
      <c r="T226" s="9"/>
      <c r="U226" s="9"/>
      <c r="V226" s="9"/>
      <c r="W226" s="9" t="s">
        <v>469</v>
      </c>
      <c r="X226" s="8">
        <v>50.03</v>
      </c>
      <c r="Y226" s="8">
        <v>26.19</v>
      </c>
      <c r="Z226" s="9" t="s">
        <v>18</v>
      </c>
      <c r="AA226" s="9"/>
      <c r="AB226" s="9"/>
      <c r="AC226" s="8">
        <f t="shared" si="64"/>
        <v>26.19</v>
      </c>
      <c r="AD226" s="17">
        <f t="shared" si="53"/>
        <v>76.22</v>
      </c>
      <c r="AE226" s="16">
        <f t="shared" si="54"/>
        <v>13.700000000000003</v>
      </c>
      <c r="AF226" s="10">
        <f t="shared" si="55"/>
        <v>0.3770988164051749</v>
      </c>
      <c r="AG226" s="8">
        <f t="shared" si="61"/>
        <v>3.0400000000000027</v>
      </c>
      <c r="AH226" s="10">
        <f t="shared" si="62"/>
        <v>0.1313174946004321</v>
      </c>
      <c r="AI226" s="17">
        <f t="shared" si="56"/>
        <v>16.740000000000002</v>
      </c>
      <c r="AJ226" s="11">
        <f t="shared" si="57"/>
        <v>0.18160095579450433</v>
      </c>
      <c r="AK226" s="27">
        <f t="shared" si="58"/>
        <v>0.22189781021897825</v>
      </c>
    </row>
    <row r="227" spans="1:37" x14ac:dyDescent="0.2">
      <c r="A227" s="26" t="s">
        <v>25</v>
      </c>
      <c r="B227" s="47" t="s">
        <v>25</v>
      </c>
      <c r="C227" s="32" t="s">
        <v>435</v>
      </c>
      <c r="D227" s="9" t="s">
        <v>441</v>
      </c>
      <c r="E227" s="9"/>
      <c r="F227" s="9"/>
      <c r="G227" s="9"/>
      <c r="H227" s="9"/>
      <c r="I227" s="9" t="s">
        <v>442</v>
      </c>
      <c r="J227" s="8">
        <v>45.57</v>
      </c>
      <c r="K227" s="8">
        <v>30.96</v>
      </c>
      <c r="L227" s="9" t="s">
        <v>368</v>
      </c>
      <c r="M227" s="9"/>
      <c r="N227" s="9"/>
      <c r="O227" s="8">
        <f t="shared" si="63"/>
        <v>30.96</v>
      </c>
      <c r="P227" s="17">
        <f t="shared" si="52"/>
        <v>76.53</v>
      </c>
      <c r="Q227" s="32" t="s">
        <v>435</v>
      </c>
      <c r="R227" s="9" t="s">
        <v>542</v>
      </c>
      <c r="S227" s="9"/>
      <c r="T227" s="9"/>
      <c r="U227" s="9"/>
      <c r="V227" s="9"/>
      <c r="W227" s="9" t="s">
        <v>442</v>
      </c>
      <c r="X227" s="8">
        <v>56.28</v>
      </c>
      <c r="Y227" s="8">
        <v>33.299999999999997</v>
      </c>
      <c r="Z227" s="9" t="s">
        <v>27</v>
      </c>
      <c r="AA227" s="9"/>
      <c r="AB227" s="9"/>
      <c r="AC227" s="8">
        <f t="shared" si="64"/>
        <v>33.299999999999997</v>
      </c>
      <c r="AD227" s="17">
        <f t="shared" si="53"/>
        <v>89.58</v>
      </c>
      <c r="AE227" s="16">
        <f t="shared" si="54"/>
        <v>10.71</v>
      </c>
      <c r="AF227" s="10">
        <f t="shared" si="55"/>
        <v>0.23502304147465439</v>
      </c>
      <c r="AG227" s="8">
        <f t="shared" si="61"/>
        <v>2.3399999999999963</v>
      </c>
      <c r="AH227" s="10">
        <f t="shared" si="62"/>
        <v>7.5581395348837094E-2</v>
      </c>
      <c r="AI227" s="17">
        <f t="shared" si="56"/>
        <v>13.049999999999997</v>
      </c>
      <c r="AJ227" s="11">
        <f t="shared" si="57"/>
        <v>0.17931034482758595</v>
      </c>
      <c r="AK227" s="27">
        <f t="shared" si="58"/>
        <v>0.21848739495798283</v>
      </c>
    </row>
    <row r="228" spans="1:37" x14ac:dyDescent="0.2">
      <c r="A228" s="26" t="s">
        <v>34</v>
      </c>
      <c r="B228" s="47" t="s">
        <v>34</v>
      </c>
      <c r="C228" s="32" t="s">
        <v>34</v>
      </c>
      <c r="D228" s="9"/>
      <c r="E228" s="9"/>
      <c r="F228" s="9"/>
      <c r="G228" s="9"/>
      <c r="H228" s="9"/>
      <c r="I228" s="9" t="s">
        <v>228</v>
      </c>
      <c r="J228" s="8">
        <v>29.31</v>
      </c>
      <c r="K228" s="8">
        <v>12.95</v>
      </c>
      <c r="L228" s="9" t="s">
        <v>34</v>
      </c>
      <c r="M228" s="9"/>
      <c r="N228" s="9"/>
      <c r="O228" s="8">
        <f t="shared" si="63"/>
        <v>12.95</v>
      </c>
      <c r="P228" s="17">
        <f t="shared" si="52"/>
        <v>42.26</v>
      </c>
      <c r="Q228" s="32" t="s">
        <v>34</v>
      </c>
      <c r="R228" s="9"/>
      <c r="S228" s="9"/>
      <c r="T228" s="9"/>
      <c r="U228" s="9"/>
      <c r="V228" s="9"/>
      <c r="W228" s="9" t="s">
        <v>228</v>
      </c>
      <c r="X228" s="8">
        <v>41.2</v>
      </c>
      <c r="Y228" s="8">
        <v>15.41</v>
      </c>
      <c r="Z228" s="9" t="s">
        <v>34</v>
      </c>
      <c r="AA228" s="9"/>
      <c r="AB228" s="9"/>
      <c r="AC228" s="8">
        <f t="shared" si="64"/>
        <v>15.41</v>
      </c>
      <c r="AD228" s="17">
        <f t="shared" si="53"/>
        <v>56.61</v>
      </c>
      <c r="AE228" s="16">
        <f t="shared" si="54"/>
        <v>11.890000000000004</v>
      </c>
      <c r="AF228" s="10">
        <f t="shared" si="55"/>
        <v>0.40566359604230656</v>
      </c>
      <c r="AG228" s="8">
        <f t="shared" si="61"/>
        <v>2.4600000000000009</v>
      </c>
      <c r="AH228" s="10">
        <f t="shared" si="62"/>
        <v>0.18996138996139003</v>
      </c>
      <c r="AI228" s="17">
        <f t="shared" si="56"/>
        <v>14.350000000000001</v>
      </c>
      <c r="AJ228" s="11">
        <f t="shared" si="57"/>
        <v>0.17142857142857146</v>
      </c>
      <c r="AK228" s="27">
        <f t="shared" si="58"/>
        <v>0.20689655172413793</v>
      </c>
    </row>
    <row r="229" spans="1:37" x14ac:dyDescent="0.2">
      <c r="A229" s="26" t="s">
        <v>25</v>
      </c>
      <c r="B229" s="47" t="s">
        <v>25</v>
      </c>
      <c r="C229" s="32" t="s">
        <v>26</v>
      </c>
      <c r="D229" s="9"/>
      <c r="E229" s="9"/>
      <c r="F229" s="9"/>
      <c r="G229" s="9"/>
      <c r="H229" s="9"/>
      <c r="I229" s="9" t="s">
        <v>473</v>
      </c>
      <c r="J229" s="8">
        <v>34.5</v>
      </c>
      <c r="K229" s="8">
        <v>19.940000000000001</v>
      </c>
      <c r="L229" s="9" t="s">
        <v>368</v>
      </c>
      <c r="M229" s="9"/>
      <c r="N229" s="9"/>
      <c r="O229" s="8">
        <f t="shared" si="63"/>
        <v>19.940000000000001</v>
      </c>
      <c r="P229" s="17">
        <f t="shared" si="52"/>
        <v>54.44</v>
      </c>
      <c r="Q229" s="32" t="s">
        <v>556</v>
      </c>
      <c r="R229" s="9" t="s">
        <v>557</v>
      </c>
      <c r="S229" s="9"/>
      <c r="T229" s="9"/>
      <c r="U229" s="9"/>
      <c r="V229" s="9"/>
      <c r="W229" s="9" t="s">
        <v>473</v>
      </c>
      <c r="X229" s="8">
        <v>46.85</v>
      </c>
      <c r="Y229" s="8">
        <v>22.47</v>
      </c>
      <c r="Z229" s="9" t="s">
        <v>18</v>
      </c>
      <c r="AA229" s="9"/>
      <c r="AB229" s="9"/>
      <c r="AC229" s="8">
        <f t="shared" si="64"/>
        <v>22.47</v>
      </c>
      <c r="AD229" s="17">
        <f t="shared" si="53"/>
        <v>69.319999999999993</v>
      </c>
      <c r="AE229" s="16">
        <f t="shared" si="54"/>
        <v>12.350000000000001</v>
      </c>
      <c r="AF229" s="10">
        <f t="shared" si="55"/>
        <v>0.35797101449275365</v>
      </c>
      <c r="AG229" s="8">
        <f t="shared" si="61"/>
        <v>2.5299999999999976</v>
      </c>
      <c r="AH229" s="10">
        <f t="shared" si="62"/>
        <v>0.12688064192577719</v>
      </c>
      <c r="AI229" s="17">
        <f t="shared" si="56"/>
        <v>14.879999999999995</v>
      </c>
      <c r="AJ229" s="11">
        <f t="shared" si="57"/>
        <v>0.17002688172042998</v>
      </c>
      <c r="AK229" s="27">
        <f t="shared" si="58"/>
        <v>0.20485829959514149</v>
      </c>
    </row>
    <row r="230" spans="1:37" x14ac:dyDescent="0.2">
      <c r="A230" s="26" t="s">
        <v>25</v>
      </c>
      <c r="B230" s="47" t="s">
        <v>25</v>
      </c>
      <c r="C230" s="32" t="s">
        <v>26</v>
      </c>
      <c r="D230" s="9"/>
      <c r="E230" s="9"/>
      <c r="F230" s="9"/>
      <c r="G230" s="9"/>
      <c r="H230" s="9"/>
      <c r="I230" s="9" t="s">
        <v>5</v>
      </c>
      <c r="J230" s="8">
        <v>35.6</v>
      </c>
      <c r="K230" s="8">
        <v>29.25</v>
      </c>
      <c r="L230" s="9" t="s">
        <v>27</v>
      </c>
      <c r="M230" s="9"/>
      <c r="N230" s="9"/>
      <c r="O230" s="8">
        <f t="shared" si="63"/>
        <v>29.25</v>
      </c>
      <c r="P230" s="17">
        <f t="shared" si="52"/>
        <v>64.849999999999994</v>
      </c>
      <c r="Q230" s="32" t="s">
        <v>26</v>
      </c>
      <c r="R230" s="9"/>
      <c r="S230" s="9"/>
      <c r="T230" s="9"/>
      <c r="U230" s="9"/>
      <c r="V230" s="9"/>
      <c r="W230" s="9" t="s">
        <v>5</v>
      </c>
      <c r="X230" s="8">
        <v>49.02</v>
      </c>
      <c r="Y230" s="8">
        <v>31.47</v>
      </c>
      <c r="Z230" s="9" t="s">
        <v>27</v>
      </c>
      <c r="AA230" s="9"/>
      <c r="AB230" s="9"/>
      <c r="AC230" s="8">
        <f t="shared" si="64"/>
        <v>31.47</v>
      </c>
      <c r="AD230" s="17">
        <f t="shared" si="53"/>
        <v>80.490000000000009</v>
      </c>
      <c r="AE230" s="16">
        <f t="shared" si="54"/>
        <v>13.420000000000002</v>
      </c>
      <c r="AF230" s="10">
        <f t="shared" si="55"/>
        <v>0.37696629213483152</v>
      </c>
      <c r="AG230" s="8">
        <f t="shared" si="61"/>
        <v>2.2199999999999989</v>
      </c>
      <c r="AH230" s="10">
        <f t="shared" si="62"/>
        <v>7.5897435897435861E-2</v>
      </c>
      <c r="AI230" s="17">
        <f t="shared" si="56"/>
        <v>15.640000000000015</v>
      </c>
      <c r="AJ230" s="11">
        <f t="shared" si="57"/>
        <v>0.14194373401534507</v>
      </c>
      <c r="AK230" s="27">
        <f t="shared" si="58"/>
        <v>0.1654247391952309</v>
      </c>
    </row>
    <row r="231" spans="1:37" x14ac:dyDescent="0.2">
      <c r="A231" s="26" t="s">
        <v>552</v>
      </c>
      <c r="B231" s="47" t="s">
        <v>10</v>
      </c>
      <c r="C231" s="32" t="s">
        <v>364</v>
      </c>
      <c r="D231" s="9"/>
      <c r="E231" s="9"/>
      <c r="F231" s="9"/>
      <c r="G231" s="9"/>
      <c r="H231" s="9"/>
      <c r="I231" s="9" t="s">
        <v>68</v>
      </c>
      <c r="J231" s="8">
        <v>26.24</v>
      </c>
      <c r="K231" s="8">
        <v>15.92</v>
      </c>
      <c r="L231" s="9" t="s">
        <v>368</v>
      </c>
      <c r="M231" s="9"/>
      <c r="N231" s="9"/>
      <c r="O231" s="8">
        <f t="shared" si="63"/>
        <v>15.92</v>
      </c>
      <c r="P231" s="17">
        <f t="shared" si="52"/>
        <v>42.16</v>
      </c>
      <c r="Q231" s="32" t="s">
        <v>513</v>
      </c>
      <c r="R231" s="9"/>
      <c r="S231" s="9"/>
      <c r="T231" s="9"/>
      <c r="U231" s="9"/>
      <c r="V231" s="9"/>
      <c r="W231" s="9" t="s">
        <v>68</v>
      </c>
      <c r="X231" s="8">
        <v>41.82</v>
      </c>
      <c r="Y231" s="8">
        <v>18.45</v>
      </c>
      <c r="Z231" s="9" t="s">
        <v>368</v>
      </c>
      <c r="AA231" s="9" t="s">
        <v>515</v>
      </c>
      <c r="AB231" s="9"/>
      <c r="AC231" s="8">
        <f t="shared" si="64"/>
        <v>18.45</v>
      </c>
      <c r="AD231" s="17">
        <f t="shared" si="53"/>
        <v>60.269999999999996</v>
      </c>
      <c r="AE231" s="16">
        <f t="shared" si="54"/>
        <v>15.580000000000002</v>
      </c>
      <c r="AF231" s="10">
        <f t="shared" si="55"/>
        <v>0.59375000000000011</v>
      </c>
      <c r="AG231" s="8">
        <f t="shared" si="61"/>
        <v>2.5299999999999994</v>
      </c>
      <c r="AH231" s="10">
        <f t="shared" si="62"/>
        <v>0.1589195979899497</v>
      </c>
      <c r="AI231" s="17">
        <f t="shared" si="56"/>
        <v>18.11</v>
      </c>
      <c r="AJ231" s="11">
        <f t="shared" si="57"/>
        <v>0.13970182219768082</v>
      </c>
      <c r="AK231" s="27">
        <f t="shared" si="58"/>
        <v>0.16238767650834396</v>
      </c>
    </row>
    <row r="232" spans="1:37" x14ac:dyDescent="0.2">
      <c r="A232" s="26" t="s">
        <v>34</v>
      </c>
      <c r="B232" s="47" t="s">
        <v>34</v>
      </c>
      <c r="C232" s="32" t="s">
        <v>34</v>
      </c>
      <c r="D232" s="9"/>
      <c r="E232" s="9"/>
      <c r="F232" s="9"/>
      <c r="G232" s="9"/>
      <c r="H232" s="9"/>
      <c r="I232" s="9" t="s">
        <v>222</v>
      </c>
      <c r="J232" s="8">
        <v>32.07</v>
      </c>
      <c r="K232" s="8">
        <v>21.36</v>
      </c>
      <c r="L232" s="9" t="s">
        <v>34</v>
      </c>
      <c r="M232" s="9"/>
      <c r="N232" s="9"/>
      <c r="O232" s="8">
        <f t="shared" si="63"/>
        <v>21.36</v>
      </c>
      <c r="P232" s="17">
        <f t="shared" si="52"/>
        <v>53.43</v>
      </c>
      <c r="Q232" s="32" t="s">
        <v>34</v>
      </c>
      <c r="R232" s="9"/>
      <c r="S232" s="9"/>
      <c r="T232" s="9"/>
      <c r="U232" s="9"/>
      <c r="V232" s="9"/>
      <c r="W232" s="9" t="s">
        <v>222</v>
      </c>
      <c r="X232" s="8">
        <v>46.66</v>
      </c>
      <c r="Y232" s="8">
        <v>22.95</v>
      </c>
      <c r="Z232" s="9" t="s">
        <v>34</v>
      </c>
      <c r="AA232" s="9"/>
      <c r="AB232" s="9"/>
      <c r="AC232" s="8">
        <f t="shared" si="64"/>
        <v>22.95</v>
      </c>
      <c r="AD232" s="17">
        <f t="shared" si="53"/>
        <v>69.61</v>
      </c>
      <c r="AE232" s="16">
        <f t="shared" si="54"/>
        <v>14.589999999999996</v>
      </c>
      <c r="AF232" s="10">
        <f t="shared" si="55"/>
        <v>0.45494231368880561</v>
      </c>
      <c r="AG232" s="8">
        <f t="shared" si="61"/>
        <v>1.5899999999999999</v>
      </c>
      <c r="AH232" s="10">
        <f t="shared" si="62"/>
        <v>7.4438202247191013E-2</v>
      </c>
      <c r="AI232" s="17">
        <f t="shared" si="56"/>
        <v>16.18</v>
      </c>
      <c r="AJ232" s="11">
        <f t="shared" si="57"/>
        <v>9.8269468479604438E-2</v>
      </c>
      <c r="AK232" s="27">
        <f t="shared" si="58"/>
        <v>0.10897875257025362</v>
      </c>
    </row>
    <row r="233" spans="1:37" x14ac:dyDescent="0.2">
      <c r="A233" s="26" t="s">
        <v>34</v>
      </c>
      <c r="B233" s="47" t="s">
        <v>34</v>
      </c>
      <c r="C233" s="32" t="s">
        <v>34</v>
      </c>
      <c r="D233" s="9"/>
      <c r="E233" s="9"/>
      <c r="F233" s="9"/>
      <c r="G233" s="9"/>
      <c r="H233" s="9"/>
      <c r="I233" s="9" t="s">
        <v>92</v>
      </c>
      <c r="J233" s="8">
        <v>45.16</v>
      </c>
      <c r="K233" s="8">
        <v>30.93</v>
      </c>
      <c r="L233" s="9" t="s">
        <v>34</v>
      </c>
      <c r="M233" s="9"/>
      <c r="N233" s="9"/>
      <c r="O233" s="8">
        <f t="shared" si="63"/>
        <v>30.93</v>
      </c>
      <c r="P233" s="17">
        <f t="shared" si="52"/>
        <v>76.09</v>
      </c>
      <c r="Q233" s="32" t="s">
        <v>34</v>
      </c>
      <c r="R233" s="9"/>
      <c r="S233" s="9"/>
      <c r="T233" s="9"/>
      <c r="U233" s="9"/>
      <c r="V233" s="9"/>
      <c r="W233" s="9" t="s">
        <v>92</v>
      </c>
      <c r="X233" s="8">
        <v>67.25</v>
      </c>
      <c r="Y233" s="8">
        <v>31.8</v>
      </c>
      <c r="Z233" s="9" t="s">
        <v>34</v>
      </c>
      <c r="AA233" s="9"/>
      <c r="AB233" s="9"/>
      <c r="AC233" s="8">
        <f t="shared" si="64"/>
        <v>31.8</v>
      </c>
      <c r="AD233" s="17">
        <f t="shared" si="53"/>
        <v>99.05</v>
      </c>
      <c r="AE233" s="16">
        <f t="shared" si="54"/>
        <v>22.090000000000003</v>
      </c>
      <c r="AF233" s="10">
        <f t="shared" si="55"/>
        <v>0.48914968999114272</v>
      </c>
      <c r="AG233" s="8">
        <f t="shared" si="61"/>
        <v>0.87000000000000099</v>
      </c>
      <c r="AH233" s="10">
        <f t="shared" si="62"/>
        <v>2.8128031037827385E-2</v>
      </c>
      <c r="AI233" s="17">
        <f t="shared" si="56"/>
        <v>22.959999999999994</v>
      </c>
      <c r="AJ233" s="11">
        <f t="shared" si="57"/>
        <v>3.7891986062717826E-2</v>
      </c>
      <c r="AK233" s="27">
        <f t="shared" si="58"/>
        <v>3.938433680398374E-2</v>
      </c>
    </row>
    <row r="234" spans="1:37" x14ac:dyDescent="0.2">
      <c r="A234" s="26" t="s">
        <v>555</v>
      </c>
      <c r="B234" s="47" t="s">
        <v>14</v>
      </c>
      <c r="C234" s="32" t="s">
        <v>126</v>
      </c>
      <c r="D234" s="9" t="s">
        <v>163</v>
      </c>
      <c r="E234" s="9"/>
      <c r="F234" s="9"/>
      <c r="G234" s="9"/>
      <c r="H234" s="9"/>
      <c r="I234" s="9" t="s">
        <v>167</v>
      </c>
      <c r="J234" s="8">
        <v>16.05</v>
      </c>
      <c r="K234" s="8">
        <v>1.44</v>
      </c>
      <c r="L234" s="9" t="s">
        <v>16</v>
      </c>
      <c r="M234" s="9" t="s">
        <v>166</v>
      </c>
      <c r="N234" s="9"/>
      <c r="O234" s="8">
        <f t="shared" si="63"/>
        <v>1.44</v>
      </c>
      <c r="P234" s="17">
        <f t="shared" si="52"/>
        <v>17.490000000000002</v>
      </c>
      <c r="Q234" s="32" t="s">
        <v>126</v>
      </c>
      <c r="R234" s="9"/>
      <c r="S234" s="9"/>
      <c r="T234" s="9"/>
      <c r="U234" s="9"/>
      <c r="V234" s="9"/>
      <c r="W234" s="9" t="s">
        <v>167</v>
      </c>
      <c r="X234" s="8">
        <v>20.25</v>
      </c>
      <c r="Y234" s="8">
        <v>1.44</v>
      </c>
      <c r="Z234" s="9" t="s">
        <v>16</v>
      </c>
      <c r="AA234" s="9" t="s">
        <v>313</v>
      </c>
      <c r="AB234" s="9"/>
      <c r="AC234" s="8">
        <f t="shared" si="64"/>
        <v>1.44</v>
      </c>
      <c r="AD234" s="17">
        <f t="shared" si="53"/>
        <v>21.69</v>
      </c>
      <c r="AE234" s="16">
        <f t="shared" si="54"/>
        <v>4.1999999999999993</v>
      </c>
      <c r="AF234" s="10">
        <f t="shared" si="55"/>
        <v>0.26168224299065412</v>
      </c>
      <c r="AG234" s="8">
        <f t="shared" si="61"/>
        <v>0</v>
      </c>
      <c r="AH234" s="10">
        <f t="shared" si="62"/>
        <v>0</v>
      </c>
      <c r="AI234" s="17">
        <f t="shared" si="56"/>
        <v>4.1999999999999993</v>
      </c>
      <c r="AJ234" s="11">
        <f t="shared" si="57"/>
        <v>0</v>
      </c>
      <c r="AK234" s="27">
        <f t="shared" si="58"/>
        <v>0</v>
      </c>
    </row>
    <row r="235" spans="1:37" x14ac:dyDescent="0.2">
      <c r="A235" s="26" t="s">
        <v>25</v>
      </c>
      <c r="B235" s="47" t="s">
        <v>25</v>
      </c>
      <c r="C235" s="32" t="s">
        <v>26</v>
      </c>
      <c r="D235" s="9"/>
      <c r="E235" s="9"/>
      <c r="F235" s="9"/>
      <c r="G235" s="9"/>
      <c r="H235" s="9"/>
      <c r="I235" s="9" t="s">
        <v>473</v>
      </c>
      <c r="J235" s="8">
        <v>34.5</v>
      </c>
      <c r="K235" s="8">
        <v>19.940000000000001</v>
      </c>
      <c r="L235" s="9" t="s">
        <v>368</v>
      </c>
      <c r="M235" s="9"/>
      <c r="N235" s="9"/>
      <c r="O235" s="8">
        <f t="shared" si="63"/>
        <v>19.940000000000001</v>
      </c>
      <c r="P235" s="17">
        <f t="shared" si="52"/>
        <v>54.44</v>
      </c>
      <c r="Q235" s="32" t="s">
        <v>558</v>
      </c>
      <c r="R235" s="9" t="s">
        <v>559</v>
      </c>
      <c r="S235" s="9"/>
      <c r="T235" s="9"/>
      <c r="U235" s="9"/>
      <c r="V235" s="9"/>
      <c r="W235" s="9" t="s">
        <v>473</v>
      </c>
      <c r="X235" s="8">
        <v>51.98</v>
      </c>
      <c r="Y235" s="8">
        <v>18.97</v>
      </c>
      <c r="Z235" s="9" t="s">
        <v>18</v>
      </c>
      <c r="AA235" s="9"/>
      <c r="AB235" s="9"/>
      <c r="AC235" s="8">
        <f t="shared" si="64"/>
        <v>18.97</v>
      </c>
      <c r="AD235" s="17">
        <f t="shared" si="53"/>
        <v>70.949999999999989</v>
      </c>
      <c r="AE235" s="16">
        <f t="shared" si="54"/>
        <v>17.479999999999997</v>
      </c>
      <c r="AF235" s="10">
        <f t="shared" si="55"/>
        <v>0.5066666666666666</v>
      </c>
      <c r="AG235" s="8">
        <f t="shared" si="61"/>
        <v>-0.97000000000000242</v>
      </c>
      <c r="AH235" s="10">
        <f t="shared" si="62"/>
        <v>-4.864593781344044E-2</v>
      </c>
      <c r="AI235" s="17">
        <f t="shared" si="56"/>
        <v>16.509999999999991</v>
      </c>
      <c r="AJ235" s="11">
        <f t="shared" si="57"/>
        <v>-5.8752271350696723E-2</v>
      </c>
      <c r="AK235" s="27">
        <f t="shared" si="58"/>
        <v>-5.549199084668207E-2</v>
      </c>
    </row>
    <row r="236" spans="1:37" ht="17" thickBot="1" x14ac:dyDescent="0.25">
      <c r="A236" s="28" t="s">
        <v>34</v>
      </c>
      <c r="B236" s="48" t="s">
        <v>34</v>
      </c>
      <c r="C236" s="33" t="s">
        <v>34</v>
      </c>
      <c r="D236" s="29"/>
      <c r="E236" s="29"/>
      <c r="F236" s="29"/>
      <c r="G236" s="29"/>
      <c r="H236" s="29"/>
      <c r="I236" s="29" t="s">
        <v>235</v>
      </c>
      <c r="J236" s="20">
        <v>42.9</v>
      </c>
      <c r="K236" s="20">
        <v>25.06</v>
      </c>
      <c r="L236" s="29" t="s">
        <v>34</v>
      </c>
      <c r="M236" s="29"/>
      <c r="N236" s="29"/>
      <c r="O236" s="20">
        <f t="shared" si="63"/>
        <v>25.06</v>
      </c>
      <c r="P236" s="21">
        <f t="shared" si="52"/>
        <v>67.959999999999994</v>
      </c>
      <c r="Q236" s="33" t="s">
        <v>34</v>
      </c>
      <c r="R236" s="29"/>
      <c r="S236" s="29"/>
      <c r="T236" s="29"/>
      <c r="U236" s="29"/>
      <c r="V236" s="29"/>
      <c r="W236" s="29" t="s">
        <v>235</v>
      </c>
      <c r="X236" s="20">
        <v>64.22</v>
      </c>
      <c r="Y236" s="20">
        <v>23.21</v>
      </c>
      <c r="Z236" s="29" t="s">
        <v>34</v>
      </c>
      <c r="AA236" s="29"/>
      <c r="AB236" s="29"/>
      <c r="AC236" s="20">
        <f t="shared" si="64"/>
        <v>23.21</v>
      </c>
      <c r="AD236" s="21">
        <f t="shared" si="53"/>
        <v>87.43</v>
      </c>
      <c r="AE236" s="18">
        <f t="shared" si="54"/>
        <v>21.32</v>
      </c>
      <c r="AF236" s="19">
        <f t="shared" si="55"/>
        <v>0.49696969696969701</v>
      </c>
      <c r="AG236" s="20">
        <f t="shared" si="61"/>
        <v>-1.8499999999999979</v>
      </c>
      <c r="AH236" s="19">
        <f t="shared" si="62"/>
        <v>-7.3822825219473184E-2</v>
      </c>
      <c r="AI236" s="21">
        <f t="shared" si="56"/>
        <v>19.470000000000013</v>
      </c>
      <c r="AJ236" s="30">
        <f t="shared" si="57"/>
        <v>-9.5017976373908408E-2</v>
      </c>
      <c r="AK236" s="31">
        <f t="shared" si="58"/>
        <v>-8.6772983114446423E-2</v>
      </c>
    </row>
  </sheetData>
  <autoFilter ref="A8:AK8">
    <sortState ref="A8:AK237">
      <sortCondition descending="1" ref="AK7:AK237"/>
    </sortState>
  </autoFilter>
  <mergeCells count="7">
    <mergeCell ref="A1:P1"/>
    <mergeCell ref="A4:R4"/>
    <mergeCell ref="Q7:AD7"/>
    <mergeCell ref="AE7:AI7"/>
    <mergeCell ref="C7:P7"/>
    <mergeCell ref="A3:U3"/>
    <mergeCell ref="A2:P2"/>
  </mergeCells>
  <conditionalFormatting sqref="A9:AK236">
    <cfRule type="expression" dxfId="0" priority="1">
      <formula>MOD(ROW(),2)=1</formula>
    </cfRule>
  </conditionalFormatting>
  <pageMargins left="0.75" right="0.75" top="1" bottom="1" header="0.5" footer="0.5"/>
  <pageSetup orientation="portrait" horizontalDpi="4294967292" verticalDpi="429496729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StateMasterSheet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dcterms:created xsi:type="dcterms:W3CDTF">2018-01-11T22:33:09Z</dcterms:created>
  <dcterms:modified xsi:type="dcterms:W3CDTF">2018-01-18T18:42:42Z</dcterms:modified>
</cp:coreProperties>
</file>